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persons/person.xml" ContentType="application/vnd.ms-excel.person+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05"/>
  <workbookPr defaultThemeVersion="166925"/>
  <mc:AlternateContent xmlns:mc="http://schemas.openxmlformats.org/markup-compatibility/2006">
    <mc:Choice Requires="x15">
      <x15ac:absPath xmlns:x15ac="http://schemas.microsoft.com/office/spreadsheetml/2010/11/ac" url="https://mypac-my.sharepoint.com/personal/shay_tsaban_pac_org_il/Documents/Ariel - Microeconomics/"/>
    </mc:Choice>
  </mc:AlternateContent>
  <xr:revisionPtr revIDLastSave="443" documentId="13_ncr:1_{2ED72838-E2C1-8C47-84D0-7A085F585F05}" xr6:coauthVersionLast="47" xr6:coauthVersionMax="47" xr10:uidLastSave="{7E8AEF47-4663-0B4A-BBC5-4B7224F72CA7}"/>
  <bookViews>
    <workbookView xWindow="0" yWindow="500" windowWidth="25600" windowHeight="14180" firstSheet="5" activeTab="12" xr2:uid="{95F41F49-56C5-AF41-80CF-87DCA1870033}"/>
  </bookViews>
  <sheets>
    <sheet name="כריכה" sheetId="1" r:id="rId1"/>
    <sheet name="1 - עקומת התמורה" sheetId="2" r:id="rId2"/>
    <sheet name="1ת - עקומת התמורה" sheetId="15" r:id="rId3"/>
    <sheet name="2 - בניית עקומת התמורה" sheetId="3" r:id="rId4"/>
    <sheet name="2ת - בניית עקומת תהמורה" sheetId="16" r:id="rId5"/>
    <sheet name="נספחים ותרגול ל-2" sheetId="4" r:id="rId6"/>
    <sheet name="נספחים ותרגול ל-2ב" sheetId="11" r:id="rId7"/>
    <sheet name="3 מסחר בינלאומי" sheetId="5" r:id="rId8"/>
    <sheet name="3ב ותרגול 3 הקצאה יעילה " sheetId="6" r:id="rId9"/>
    <sheet name="4 היצע וייצור" sheetId="7" r:id="rId10"/>
    <sheet name="4 ב ביקוש" sheetId="8" r:id="rId11"/>
    <sheet name="5 המשך ביקוש" sheetId="9" r:id="rId12"/>
    <sheet name="6 - שיווי משקל" sheetId="10" r:id="rId13"/>
    <sheet name="11 מס וסובסידיה" sheetId="12" r:id="rId14"/>
    <sheet name="12 מס וסובסידיה - המשך" sheetId="13" r:id="rId15"/>
    <sheet name="13 מס וסובסידיה אחרון" sheetId="14" r:id="rId16"/>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700" i="9" l="1"/>
  <c r="K700" i="9"/>
  <c r="M695" i="9"/>
  <c r="K695" i="9"/>
  <c r="E584" i="9" l="1"/>
  <c r="E585" i="9" s="1"/>
  <c r="G361" i="7"/>
  <c r="G362" i="7"/>
  <c r="G363" i="7"/>
  <c r="G364" i="7"/>
  <c r="G365" i="7"/>
  <c r="G366" i="7"/>
  <c r="G360" i="7"/>
  <c r="F361" i="7"/>
  <c r="F362" i="7"/>
  <c r="F363" i="7"/>
  <c r="F364" i="7"/>
  <c r="F365" i="7"/>
  <c r="F366" i="7"/>
  <c r="F360" i="7"/>
  <c r="E361" i="7"/>
  <c r="E362" i="7"/>
  <c r="E363" i="7"/>
  <c r="E364" i="7"/>
  <c r="E365" i="7"/>
  <c r="E366" i="7"/>
  <c r="E360" i="7"/>
  <c r="E91" i="7"/>
  <c r="E90" i="7"/>
  <c r="E89" i="7"/>
  <c r="E88" i="7"/>
  <c r="E87" i="7"/>
  <c r="E86" i="7"/>
  <c r="E85" i="7"/>
  <c r="G86" i="7"/>
  <c r="G87" i="7"/>
  <c r="G88" i="7"/>
  <c r="G89" i="7"/>
  <c r="G90" i="7"/>
  <c r="G91" i="7"/>
  <c r="G85" i="7"/>
  <c r="D84" i="7"/>
  <c r="C84" i="7"/>
  <c r="C85" i="7" s="1"/>
  <c r="C305" i="6"/>
  <c r="D32" i="5"/>
  <c r="E32" i="5" s="1"/>
  <c r="D31" i="5"/>
  <c r="E31" i="5" s="1"/>
  <c r="C133" i="16"/>
  <c r="B133" i="16"/>
  <c r="F589" i="3"/>
  <c r="F590" i="3"/>
  <c r="F588" i="3"/>
  <c r="E589" i="3"/>
  <c r="E590" i="3"/>
  <c r="E588" i="3"/>
  <c r="G383" i="3"/>
  <c r="D355" i="3"/>
  <c r="E322" i="3"/>
  <c r="E323" i="3"/>
  <c r="E324" i="3"/>
  <c r="E321" i="3"/>
  <c r="D324" i="3"/>
  <c r="D323" i="3"/>
  <c r="D322" i="3"/>
  <c r="D321" i="3"/>
  <c r="D309" i="3"/>
  <c r="D308" i="3"/>
  <c r="D307" i="3"/>
  <c r="D306" i="3"/>
  <c r="C38" i="3"/>
  <c r="H102" i="15"/>
  <c r="G101" i="15"/>
  <c r="H101" i="15" s="1"/>
  <c r="F101" i="15"/>
  <c r="G100" i="15"/>
  <c r="H100" i="15" s="1"/>
  <c r="F100" i="15"/>
  <c r="H99" i="15"/>
  <c r="G99" i="15"/>
  <c r="F99" i="15"/>
  <c r="G78" i="15"/>
  <c r="F77" i="15"/>
  <c r="G77" i="15" s="1"/>
  <c r="E77" i="15"/>
  <c r="F76" i="15"/>
  <c r="G76" i="15" s="1"/>
  <c r="E76" i="15"/>
  <c r="F75" i="15"/>
  <c r="E75" i="15"/>
  <c r="G75" i="15" s="1"/>
  <c r="G41" i="15"/>
  <c r="H41" i="15" s="1"/>
  <c r="F41" i="15"/>
  <c r="G42" i="15"/>
  <c r="H42" i="15" s="1"/>
  <c r="F42" i="15"/>
  <c r="G43" i="15"/>
  <c r="H43" i="15" s="1"/>
  <c r="F43" i="15"/>
  <c r="H44" i="15"/>
  <c r="H363" i="9"/>
  <c r="H362" i="9"/>
  <c r="H335" i="9"/>
  <c r="H334" i="9"/>
  <c r="E265" i="9"/>
  <c r="E264" i="9"/>
  <c r="G404" i="7"/>
  <c r="G405" i="7"/>
  <c r="G406" i="7"/>
  <c r="G407" i="7"/>
  <c r="G408" i="7"/>
  <c r="G409" i="7"/>
  <c r="G410" i="7"/>
  <c r="G411" i="7"/>
  <c r="G403" i="7"/>
  <c r="E404" i="7"/>
  <c r="E405" i="7"/>
  <c r="E403" i="7"/>
  <c r="C402" i="7"/>
  <c r="D402" i="7" s="1"/>
  <c r="F234" i="6"/>
  <c r="D47" i="6"/>
  <c r="G68" i="6" s="1"/>
  <c r="E448" i="5"/>
  <c r="E445" i="5"/>
  <c r="D445" i="5"/>
  <c r="D447" i="5" s="1"/>
  <c r="C423" i="5"/>
  <c r="B423" i="5"/>
  <c r="C422" i="5"/>
  <c r="B422" i="5"/>
  <c r="C400" i="5"/>
  <c r="B400" i="5"/>
  <c r="C399" i="5"/>
  <c r="B399" i="5"/>
  <c r="C315" i="5"/>
  <c r="C314" i="5"/>
  <c r="B315" i="5"/>
  <c r="B314" i="5"/>
  <c r="D207" i="5"/>
  <c r="E207" i="5" s="1"/>
  <c r="D206" i="5"/>
  <c r="E206" i="5" s="1"/>
  <c r="D156" i="5"/>
  <c r="E156" i="5" s="1"/>
  <c r="D155" i="5"/>
  <c r="E155" i="5" s="1"/>
  <c r="D129" i="5"/>
  <c r="E129" i="5" s="1"/>
  <c r="D128" i="5"/>
  <c r="E128" i="5" s="1"/>
  <c r="D110" i="5"/>
  <c r="E110" i="5" s="1"/>
  <c r="D109" i="5"/>
  <c r="E109" i="5" s="1"/>
  <c r="F200" i="11"/>
  <c r="F199" i="11"/>
  <c r="E200" i="11"/>
  <c r="E199" i="11"/>
  <c r="C170" i="11"/>
  <c r="C171" i="11"/>
  <c r="C174" i="11" s="1"/>
  <c r="C173" i="11"/>
  <c r="A137" i="11"/>
  <c r="A148" i="11" s="1"/>
  <c r="H87" i="11"/>
  <c r="H86" i="11"/>
  <c r="F35" i="11"/>
  <c r="F34" i="11"/>
  <c r="F33" i="11"/>
  <c r="E35" i="11"/>
  <c r="E34" i="11"/>
  <c r="E33" i="11"/>
  <c r="E514" i="11"/>
  <c r="E518" i="11" s="1"/>
  <c r="G324" i="11"/>
  <c r="F324" i="11"/>
  <c r="G323" i="11"/>
  <c r="F323" i="11"/>
  <c r="G322" i="11"/>
  <c r="F322" i="11"/>
  <c r="O86" i="4"/>
  <c r="O84" i="4"/>
  <c r="O83" i="4"/>
  <c r="K77" i="4"/>
  <c r="M77" i="4" s="1"/>
  <c r="N77" i="4" s="1"/>
  <c r="M76" i="4"/>
  <c r="N76" i="4" s="1"/>
  <c r="C77" i="4"/>
  <c r="E77" i="4" s="1"/>
  <c r="F77" i="4" s="1"/>
  <c r="E76" i="4"/>
  <c r="F76" i="4" s="1"/>
  <c r="C67" i="4"/>
  <c r="B67" i="4"/>
  <c r="E66" i="4"/>
  <c r="D66" i="4"/>
  <c r="E65" i="4"/>
  <c r="D65" i="4"/>
  <c r="E64" i="4"/>
  <c r="D64" i="4"/>
  <c r="E63" i="4"/>
  <c r="D63" i="4"/>
  <c r="C47" i="4"/>
  <c r="B47" i="4"/>
  <c r="E44" i="4"/>
  <c r="E45" i="4"/>
  <c r="J57" i="4" s="1"/>
  <c r="E46" i="4"/>
  <c r="E43" i="4"/>
  <c r="J56" i="4" s="1"/>
  <c r="D46" i="4"/>
  <c r="D45" i="4"/>
  <c r="E56" i="4" s="1"/>
  <c r="D44" i="4"/>
  <c r="E57" i="4" s="1"/>
  <c r="D43" i="4"/>
  <c r="E123" i="3"/>
  <c r="C127" i="3"/>
  <c r="B127" i="3"/>
  <c r="C464" i="9"/>
  <c r="C463" i="9"/>
  <c r="E231" i="9"/>
  <c r="D231" i="9"/>
  <c r="D204" i="9"/>
  <c r="C204" i="9"/>
  <c r="D376" i="9"/>
  <c r="D375" i="9"/>
  <c r="D319" i="9"/>
  <c r="D318" i="9"/>
  <c r="E291" i="9"/>
  <c r="E290" i="9"/>
  <c r="A513" i="7"/>
  <c r="E513" i="7" s="1"/>
  <c r="E512" i="7"/>
  <c r="E511" i="7"/>
  <c r="E510" i="7"/>
  <c r="C509" i="7"/>
  <c r="D509" i="7" s="1"/>
  <c r="A476" i="7"/>
  <c r="E476" i="7" s="1"/>
  <c r="E475" i="7"/>
  <c r="E474" i="7"/>
  <c r="E473" i="7"/>
  <c r="C472" i="7"/>
  <c r="C473" i="7" s="1"/>
  <c r="A452" i="7"/>
  <c r="E452" i="7" s="1"/>
  <c r="E451" i="7"/>
  <c r="E450" i="7"/>
  <c r="E449" i="7"/>
  <c r="C448" i="7"/>
  <c r="D448" i="7" s="1"/>
  <c r="E433" i="7"/>
  <c r="E434" i="7"/>
  <c r="E432" i="7"/>
  <c r="C431" i="7"/>
  <c r="D431" i="7" s="1"/>
  <c r="A435" i="7"/>
  <c r="A436" i="7" s="1"/>
  <c r="A437" i="7" s="1"/>
  <c r="A438" i="7" s="1"/>
  <c r="A439" i="7" s="1"/>
  <c r="A440" i="7" s="1"/>
  <c r="E440" i="7" s="1"/>
  <c r="G380" i="7"/>
  <c r="G381" i="7"/>
  <c r="G382" i="7"/>
  <c r="G383" i="7"/>
  <c r="G384" i="7"/>
  <c r="G385" i="7"/>
  <c r="G379" i="7"/>
  <c r="E380" i="7"/>
  <c r="E381" i="7"/>
  <c r="E382" i="7"/>
  <c r="E383" i="7"/>
  <c r="E384" i="7"/>
  <c r="E385" i="7"/>
  <c r="E379" i="7"/>
  <c r="C378" i="7"/>
  <c r="C379" i="7" s="1"/>
  <c r="G326" i="7"/>
  <c r="G325" i="7"/>
  <c r="G324" i="7"/>
  <c r="G323" i="7"/>
  <c r="E326" i="7"/>
  <c r="E325" i="7"/>
  <c r="E324" i="7"/>
  <c r="E323" i="7"/>
  <c r="C322" i="7"/>
  <c r="C323" i="7" s="1"/>
  <c r="E113" i="7"/>
  <c r="E110" i="7"/>
  <c r="A406" i="7"/>
  <c r="A407" i="7" s="1"/>
  <c r="A408" i="7" s="1"/>
  <c r="A409" i="7" s="1"/>
  <c r="A410" i="7" s="1"/>
  <c r="A411" i="7" s="1"/>
  <c r="E411" i="7" s="1"/>
  <c r="E218" i="7"/>
  <c r="E217" i="7"/>
  <c r="E216" i="7"/>
  <c r="E215" i="7"/>
  <c r="E214" i="7"/>
  <c r="E213" i="7"/>
  <c r="E212" i="7"/>
  <c r="C211" i="7"/>
  <c r="C212" i="7" s="1"/>
  <c r="C213" i="7" s="1"/>
  <c r="C214" i="7" s="1"/>
  <c r="C215" i="7" s="1"/>
  <c r="C216" i="7" s="1"/>
  <c r="C217" i="7" s="1"/>
  <c r="C218" i="7" s="1"/>
  <c r="E185" i="7"/>
  <c r="E184" i="7"/>
  <c r="E183" i="7"/>
  <c r="E182" i="7"/>
  <c r="E181" i="7"/>
  <c r="E180" i="7"/>
  <c r="E179" i="7"/>
  <c r="C178" i="7"/>
  <c r="C179" i="7" s="1"/>
  <c r="C180" i="7" s="1"/>
  <c r="C181" i="7" s="1"/>
  <c r="C182" i="7" s="1"/>
  <c r="C183" i="7" s="1"/>
  <c r="C184" i="7" s="1"/>
  <c r="C185" i="7" s="1"/>
  <c r="E167" i="7"/>
  <c r="E166" i="7"/>
  <c r="E165" i="7"/>
  <c r="E164" i="7"/>
  <c r="E163" i="7"/>
  <c r="E162" i="7"/>
  <c r="E161" i="7"/>
  <c r="C160" i="7"/>
  <c r="C161" i="7" s="1"/>
  <c r="C162" i="7" s="1"/>
  <c r="C163" i="7" s="1"/>
  <c r="C164" i="7" s="1"/>
  <c r="C165" i="7" s="1"/>
  <c r="C166" i="7" s="1"/>
  <c r="C167" i="7" s="1"/>
  <c r="E109" i="7"/>
  <c r="E111" i="7"/>
  <c r="E112" i="7"/>
  <c r="E114" i="7"/>
  <c r="E108" i="7"/>
  <c r="C107" i="7"/>
  <c r="D112" i="7" s="1"/>
  <c r="F112" i="7" s="1"/>
  <c r="F585" i="6"/>
  <c r="G585" i="6" s="1"/>
  <c r="F584" i="6"/>
  <c r="G584" i="6" s="1"/>
  <c r="F583" i="6"/>
  <c r="G583" i="6" s="1"/>
  <c r="F582" i="6"/>
  <c r="G582" i="6" s="1"/>
  <c r="C585" i="6"/>
  <c r="D585" i="6" s="1"/>
  <c r="C584" i="6"/>
  <c r="D584" i="6" s="1"/>
  <c r="E587" i="6" s="1"/>
  <c r="E589" i="6" s="1"/>
  <c r="C583" i="6"/>
  <c r="D583" i="6" s="1"/>
  <c r="C582" i="6"/>
  <c r="D582" i="6" s="1"/>
  <c r="C560" i="6"/>
  <c r="I556" i="6"/>
  <c r="J556" i="6" s="1"/>
  <c r="I555" i="6"/>
  <c r="J555" i="6" s="1"/>
  <c r="I554" i="6"/>
  <c r="J554" i="6" s="1"/>
  <c r="I553" i="6"/>
  <c r="J553" i="6" s="1"/>
  <c r="F556" i="6"/>
  <c r="G556" i="6" s="1"/>
  <c r="F555" i="6"/>
  <c r="G555" i="6" s="1"/>
  <c r="F554" i="6"/>
  <c r="G554" i="6" s="1"/>
  <c r="F553" i="6"/>
  <c r="G553" i="6" s="1"/>
  <c r="C556" i="6"/>
  <c r="D556" i="6" s="1"/>
  <c r="C555" i="6"/>
  <c r="D555" i="6" s="1"/>
  <c r="C554" i="6"/>
  <c r="D554" i="6" s="1"/>
  <c r="C553" i="6"/>
  <c r="D553" i="6" s="1"/>
  <c r="F535" i="6"/>
  <c r="G535" i="6" s="1"/>
  <c r="C535" i="6"/>
  <c r="D535" i="6" s="1"/>
  <c r="F534" i="6"/>
  <c r="G534" i="6" s="1"/>
  <c r="C534" i="6"/>
  <c r="D534" i="6" s="1"/>
  <c r="F533" i="6"/>
  <c r="G533" i="6" s="1"/>
  <c r="C533" i="6"/>
  <c r="D533" i="6" s="1"/>
  <c r="F532" i="6"/>
  <c r="G532" i="6" s="1"/>
  <c r="C532" i="6"/>
  <c r="D532" i="6" s="1"/>
  <c r="F526" i="6"/>
  <c r="G526" i="6" s="1"/>
  <c r="C526" i="6"/>
  <c r="D526" i="6" s="1"/>
  <c r="F525" i="6"/>
  <c r="G525" i="6" s="1"/>
  <c r="C525" i="6"/>
  <c r="D525" i="6" s="1"/>
  <c r="F524" i="6"/>
  <c r="G524" i="6" s="1"/>
  <c r="C524" i="6"/>
  <c r="D524" i="6" s="1"/>
  <c r="F523" i="6"/>
  <c r="G523" i="6" s="1"/>
  <c r="C523" i="6"/>
  <c r="D523" i="6" s="1"/>
  <c r="F514" i="6"/>
  <c r="G514" i="6" s="1"/>
  <c r="C514" i="6"/>
  <c r="D514" i="6" s="1"/>
  <c r="F513" i="6"/>
  <c r="G513" i="6" s="1"/>
  <c r="C513" i="6"/>
  <c r="D513" i="6" s="1"/>
  <c r="F512" i="6"/>
  <c r="G512" i="6" s="1"/>
  <c r="C512" i="6"/>
  <c r="D512" i="6" s="1"/>
  <c r="F511" i="6"/>
  <c r="G511" i="6" s="1"/>
  <c r="C511" i="6"/>
  <c r="D511" i="6" s="1"/>
  <c r="F504" i="6"/>
  <c r="G504" i="6" s="1"/>
  <c r="F505" i="6"/>
  <c r="G505" i="6" s="1"/>
  <c r="F503" i="6"/>
  <c r="G503" i="6" s="1"/>
  <c r="C504" i="6"/>
  <c r="D504" i="6" s="1"/>
  <c r="C505" i="6"/>
  <c r="D505" i="6" s="1"/>
  <c r="C503" i="6"/>
  <c r="D503" i="6" s="1"/>
  <c r="F502" i="6"/>
  <c r="G502" i="6" s="1"/>
  <c r="C502" i="6"/>
  <c r="D502" i="6" s="1"/>
  <c r="D417" i="6"/>
  <c r="C457" i="6"/>
  <c r="F452" i="6"/>
  <c r="G452" i="6" s="1"/>
  <c r="C452" i="6"/>
  <c r="D452" i="6" s="1"/>
  <c r="F450" i="6"/>
  <c r="G450" i="6" s="1"/>
  <c r="C450" i="6"/>
  <c r="D450" i="6" s="1"/>
  <c r="F448" i="6"/>
  <c r="G448" i="6" s="1"/>
  <c r="C448" i="6"/>
  <c r="D448" i="6" s="1"/>
  <c r="F446" i="6"/>
  <c r="G446" i="6" s="1"/>
  <c r="C446" i="6"/>
  <c r="D446" i="6" s="1"/>
  <c r="F432" i="6"/>
  <c r="G432" i="6" s="1"/>
  <c r="C432" i="6"/>
  <c r="D432" i="6" s="1"/>
  <c r="F431" i="6"/>
  <c r="G431" i="6" s="1"/>
  <c r="C431" i="6"/>
  <c r="D431" i="6" s="1"/>
  <c r="F429" i="6"/>
  <c r="G429" i="6" s="1"/>
  <c r="C429" i="6"/>
  <c r="D429" i="6" s="1"/>
  <c r="F427" i="6"/>
  <c r="G427" i="6" s="1"/>
  <c r="C427" i="6"/>
  <c r="D427" i="6" s="1"/>
  <c r="F412" i="6"/>
  <c r="G412" i="6" s="1"/>
  <c r="F414" i="6"/>
  <c r="G414" i="6" s="1"/>
  <c r="F410" i="6"/>
  <c r="G410" i="6" s="1"/>
  <c r="F408" i="6"/>
  <c r="G408" i="6" s="1"/>
  <c r="C412" i="6"/>
  <c r="D412" i="6" s="1"/>
  <c r="C414" i="6"/>
  <c r="D414" i="6" s="1"/>
  <c r="C410" i="6"/>
  <c r="D410" i="6" s="1"/>
  <c r="C408" i="6"/>
  <c r="D408" i="6" s="1"/>
  <c r="E363" i="6"/>
  <c r="C363" i="6"/>
  <c r="E362" i="6"/>
  <c r="C362" i="6"/>
  <c r="E361" i="6"/>
  <c r="C361" i="6"/>
  <c r="E360" i="6"/>
  <c r="C360" i="6"/>
  <c r="E358" i="6"/>
  <c r="C358" i="6"/>
  <c r="E356" i="6"/>
  <c r="C356" i="6"/>
  <c r="E354" i="6"/>
  <c r="C354" i="6"/>
  <c r="E335" i="6"/>
  <c r="C335" i="6"/>
  <c r="E334" i="6"/>
  <c r="C334" i="6"/>
  <c r="E333" i="6"/>
  <c r="C333" i="6"/>
  <c r="E332" i="6"/>
  <c r="C332" i="6"/>
  <c r="E330" i="6"/>
  <c r="C330" i="6"/>
  <c r="G338" i="6" s="1"/>
  <c r="E328" i="6"/>
  <c r="C328" i="6"/>
  <c r="E326" i="6"/>
  <c r="C326" i="6"/>
  <c r="C303" i="6"/>
  <c r="E309" i="6"/>
  <c r="E308" i="6"/>
  <c r="E307" i="6"/>
  <c r="E306" i="6"/>
  <c r="E305" i="6"/>
  <c r="E303" i="6"/>
  <c r="E301" i="6"/>
  <c r="C306" i="6"/>
  <c r="C307" i="6"/>
  <c r="C308" i="6"/>
  <c r="C309" i="6"/>
  <c r="C301" i="6"/>
  <c r="C90" i="6"/>
  <c r="D90" i="6" s="1"/>
  <c r="E90" i="6" s="1"/>
  <c r="F90" i="6" s="1"/>
  <c r="G90" i="6" s="1"/>
  <c r="H90" i="6" s="1"/>
  <c r="I90" i="6" s="1"/>
  <c r="J90" i="6" s="1"/>
  <c r="K90" i="6" s="1"/>
  <c r="D199" i="6"/>
  <c r="B218" i="6" s="1"/>
  <c r="G139" i="6"/>
  <c r="D139" i="6"/>
  <c r="G138" i="6"/>
  <c r="D138" i="6"/>
  <c r="G137" i="6"/>
  <c r="D137" i="6"/>
  <c r="G136" i="6"/>
  <c r="D136" i="6"/>
  <c r="G135" i="6"/>
  <c r="D135" i="6"/>
  <c r="G134" i="6"/>
  <c r="E134" i="6"/>
  <c r="E135" i="6" s="1"/>
  <c r="E136" i="6" s="1"/>
  <c r="E137" i="6" s="1"/>
  <c r="E138" i="6" s="1"/>
  <c r="E139" i="6" s="1"/>
  <c r="D134" i="6"/>
  <c r="B134" i="6"/>
  <c r="B135" i="6" s="1"/>
  <c r="B136" i="6" s="1"/>
  <c r="B137" i="6" s="1"/>
  <c r="B138" i="6" s="1"/>
  <c r="B139" i="6" s="1"/>
  <c r="G133" i="6"/>
  <c r="D133" i="6"/>
  <c r="G47" i="6"/>
  <c r="G67" i="6" s="1"/>
  <c r="D48" i="6"/>
  <c r="G69" i="6" s="1"/>
  <c r="C414" i="5"/>
  <c r="D414" i="5"/>
  <c r="B217" i="6"/>
  <c r="B212" i="6"/>
  <c r="F212" i="6"/>
  <c r="E142" i="6"/>
  <c r="D71" i="6"/>
  <c r="D70" i="6"/>
  <c r="D69" i="6"/>
  <c r="D68" i="6"/>
  <c r="D67" i="6"/>
  <c r="D66" i="6"/>
  <c r="H66" i="6" s="1"/>
  <c r="D65" i="6"/>
  <c r="G52" i="6"/>
  <c r="B99" i="6" s="1"/>
  <c r="G51" i="6"/>
  <c r="B98" i="6" s="1"/>
  <c r="G50" i="6"/>
  <c r="B97" i="6" s="1"/>
  <c r="G49" i="6"/>
  <c r="B96" i="6" s="1"/>
  <c r="G48" i="6"/>
  <c r="G70" i="6" s="1"/>
  <c r="G46" i="6"/>
  <c r="G65" i="6" s="1"/>
  <c r="D49" i="6"/>
  <c r="G71" i="6" s="1"/>
  <c r="D50" i="6"/>
  <c r="B86" i="6" s="1"/>
  <c r="C86" i="6" s="1"/>
  <c r="D86" i="6" s="1"/>
  <c r="E86" i="6" s="1"/>
  <c r="F86" i="6" s="1"/>
  <c r="G86" i="6" s="1"/>
  <c r="H86" i="6" s="1"/>
  <c r="I86" i="6" s="1"/>
  <c r="J86" i="6" s="1"/>
  <c r="K86" i="6" s="1"/>
  <c r="D51" i="6"/>
  <c r="B87" i="6" s="1"/>
  <c r="C87" i="6" s="1"/>
  <c r="D87" i="6" s="1"/>
  <c r="E87" i="6" s="1"/>
  <c r="F87" i="6" s="1"/>
  <c r="G87" i="6" s="1"/>
  <c r="H87" i="6" s="1"/>
  <c r="I87" i="6" s="1"/>
  <c r="J87" i="6" s="1"/>
  <c r="K87" i="6" s="1"/>
  <c r="D52" i="6"/>
  <c r="B88" i="6" s="1"/>
  <c r="C88" i="6" s="1"/>
  <c r="D88" i="6" s="1"/>
  <c r="E88" i="6" s="1"/>
  <c r="F88" i="6" s="1"/>
  <c r="G88" i="6" s="1"/>
  <c r="H88" i="6" s="1"/>
  <c r="I88" i="6" s="1"/>
  <c r="J88" i="6" s="1"/>
  <c r="K88" i="6" s="1"/>
  <c r="D46" i="6"/>
  <c r="B82" i="6" s="1"/>
  <c r="C82" i="6" s="1"/>
  <c r="D82" i="6" s="1"/>
  <c r="E82" i="6" s="1"/>
  <c r="F82" i="6" s="1"/>
  <c r="G82" i="6" s="1"/>
  <c r="H82" i="6" s="1"/>
  <c r="I82" i="6" s="1"/>
  <c r="J82" i="6" s="1"/>
  <c r="K82" i="6" s="1"/>
  <c r="E47" i="6"/>
  <c r="E48" i="6" s="1"/>
  <c r="E49" i="6" s="1"/>
  <c r="E50" i="6" s="1"/>
  <c r="E51" i="6" s="1"/>
  <c r="E52" i="6" s="1"/>
  <c r="B47" i="6"/>
  <c r="B48" i="6" s="1"/>
  <c r="B49" i="6" s="1"/>
  <c r="B50" i="6" s="1"/>
  <c r="B51" i="6" s="1"/>
  <c r="B52" i="6" s="1"/>
  <c r="E35" i="6"/>
  <c r="E36" i="6" s="1"/>
  <c r="E37" i="6" s="1"/>
  <c r="E38" i="6" s="1"/>
  <c r="E39" i="6" s="1"/>
  <c r="E40" i="6" s="1"/>
  <c r="B35" i="6"/>
  <c r="B36" i="6" s="1"/>
  <c r="B37" i="6" s="1"/>
  <c r="B38" i="6" s="1"/>
  <c r="B39" i="6" s="1"/>
  <c r="B40" i="6" s="1"/>
  <c r="D522" i="5"/>
  <c r="C522" i="5"/>
  <c r="G502" i="5"/>
  <c r="A502" i="5"/>
  <c r="F480" i="5"/>
  <c r="F177" i="5"/>
  <c r="E197" i="3"/>
  <c r="E168" i="3"/>
  <c r="D168" i="3"/>
  <c r="E167" i="3"/>
  <c r="D167" i="3"/>
  <c r="E166" i="3"/>
  <c r="D166" i="3"/>
  <c r="E165" i="3"/>
  <c r="D165" i="3"/>
  <c r="E157" i="3"/>
  <c r="D157" i="3"/>
  <c r="E156" i="3"/>
  <c r="D156" i="3"/>
  <c r="E155" i="3"/>
  <c r="D155" i="3"/>
  <c r="E154" i="3"/>
  <c r="D154" i="3"/>
  <c r="E124" i="3"/>
  <c r="E125" i="3"/>
  <c r="E126" i="3"/>
  <c r="D124" i="3"/>
  <c r="D125" i="3"/>
  <c r="D126" i="3"/>
  <c r="D123" i="3"/>
  <c r="C69" i="3"/>
  <c r="B69" i="3"/>
  <c r="D68" i="3"/>
  <c r="F68" i="3"/>
  <c r="D67" i="3"/>
  <c r="F67" i="3"/>
  <c r="D66" i="3"/>
  <c r="F66" i="3"/>
  <c r="D65" i="3"/>
  <c r="F65" i="3"/>
  <c r="C54" i="3"/>
  <c r="B54" i="3"/>
  <c r="D53" i="3"/>
  <c r="D52" i="3"/>
  <c r="D51" i="3"/>
  <c r="D50" i="3"/>
  <c r="E53" i="3"/>
  <c r="E52" i="3"/>
  <c r="E51" i="3"/>
  <c r="E50" i="3"/>
  <c r="B38" i="3"/>
  <c r="D286" i="2"/>
  <c r="F286" i="2" s="1"/>
  <c r="D285" i="2"/>
  <c r="F285" i="2" s="1"/>
  <c r="D284" i="2"/>
  <c r="F284" i="2" s="1"/>
  <c r="D283" i="2"/>
  <c r="D269" i="2"/>
  <c r="D268" i="2"/>
  <c r="E268" i="2" s="1"/>
  <c r="D267" i="2"/>
  <c r="E267" i="2" s="1"/>
  <c r="D266" i="2"/>
  <c r="E266" i="2" s="1"/>
  <c r="E182" i="2"/>
  <c r="E409" i="7" l="1"/>
  <c r="E410" i="7"/>
  <c r="D85" i="7"/>
  <c r="F85" i="7" s="1"/>
  <c r="C86" i="7"/>
  <c r="C403" i="7"/>
  <c r="C404" i="7" s="1"/>
  <c r="D404" i="7"/>
  <c r="F404" i="7" s="1"/>
  <c r="C405" i="7"/>
  <c r="D403" i="7"/>
  <c r="F403" i="7" s="1"/>
  <c r="E408" i="7"/>
  <c r="E407" i="7"/>
  <c r="E406" i="7"/>
  <c r="E143" i="6"/>
  <c r="D423" i="5"/>
  <c r="E423" i="5" s="1"/>
  <c r="C135" i="16"/>
  <c r="C137" i="16" s="1"/>
  <c r="B219" i="6"/>
  <c r="H70" i="6"/>
  <c r="E144" i="6"/>
  <c r="E146" i="6" s="1"/>
  <c r="E591" i="6"/>
  <c r="E593" i="6" s="1"/>
  <c r="D422" i="5"/>
  <c r="E422" i="5" s="1"/>
  <c r="D399" i="5"/>
  <c r="E399" i="5" s="1"/>
  <c r="D400" i="5"/>
  <c r="E400" i="5" s="1"/>
  <c r="D315" i="5"/>
  <c r="E315" i="5" s="1"/>
  <c r="D314" i="5"/>
  <c r="E314" i="5" s="1"/>
  <c r="G33" i="11"/>
  <c r="G35" i="11"/>
  <c r="G34" i="11"/>
  <c r="E436" i="7"/>
  <c r="E435" i="7"/>
  <c r="C535" i="7"/>
  <c r="A514" i="7"/>
  <c r="C510" i="7"/>
  <c r="C499" i="7"/>
  <c r="E438" i="7"/>
  <c r="C496" i="7"/>
  <c r="E437" i="7"/>
  <c r="D473" i="7"/>
  <c r="C474" i="7"/>
  <c r="A477" i="7"/>
  <c r="D472" i="7"/>
  <c r="A453" i="7"/>
  <c r="E453" i="7" s="1"/>
  <c r="C449" i="7"/>
  <c r="D379" i="7"/>
  <c r="F379" i="7" s="1"/>
  <c r="C380" i="7"/>
  <c r="C432" i="7"/>
  <c r="E439" i="7"/>
  <c r="C324" i="7"/>
  <c r="D323" i="7"/>
  <c r="F323" i="7" s="1"/>
  <c r="D183" i="7"/>
  <c r="F183" i="7" s="1"/>
  <c r="D213" i="7"/>
  <c r="F213" i="7" s="1"/>
  <c r="D216" i="7"/>
  <c r="F216" i="7" s="1"/>
  <c r="D218" i="7"/>
  <c r="D214" i="7"/>
  <c r="D217" i="7"/>
  <c r="D212" i="7"/>
  <c r="D215" i="7"/>
  <c r="F215" i="7" s="1"/>
  <c r="D165" i="7"/>
  <c r="F165" i="7" s="1"/>
  <c r="D184" i="7"/>
  <c r="F184" i="7" s="1"/>
  <c r="D180" i="7"/>
  <c r="F180" i="7" s="1"/>
  <c r="D181" i="7"/>
  <c r="D179" i="7"/>
  <c r="D185" i="7"/>
  <c r="D182" i="7"/>
  <c r="F182" i="7" s="1"/>
  <c r="D166" i="7"/>
  <c r="F166" i="7" s="1"/>
  <c r="D162" i="7"/>
  <c r="F162" i="7" s="1"/>
  <c r="D163" i="7"/>
  <c r="F163" i="7" s="1"/>
  <c r="D167" i="7"/>
  <c r="D161" i="7"/>
  <c r="D164" i="7"/>
  <c r="F164" i="7" s="1"/>
  <c r="C108" i="7"/>
  <c r="C109" i="7" s="1"/>
  <c r="C110" i="7" s="1"/>
  <c r="C111" i="7" s="1"/>
  <c r="C112" i="7" s="1"/>
  <c r="C113" i="7" s="1"/>
  <c r="C114" i="7" s="1"/>
  <c r="D110" i="7"/>
  <c r="D109" i="7"/>
  <c r="D111" i="7"/>
  <c r="F111" i="7" s="1"/>
  <c r="D113" i="7"/>
  <c r="F113" i="7" s="1"/>
  <c r="D108" i="7"/>
  <c r="G108" i="7" s="1"/>
  <c r="D114" i="7"/>
  <c r="F114" i="7" s="1"/>
  <c r="C559" i="6"/>
  <c r="C561" i="6" s="1"/>
  <c r="B339" i="6"/>
  <c r="B367" i="6"/>
  <c r="B338" i="6"/>
  <c r="C456" i="6"/>
  <c r="C458" i="6" s="1"/>
  <c r="B366" i="6"/>
  <c r="D434" i="6"/>
  <c r="D435" i="6"/>
  <c r="B313" i="6"/>
  <c r="B312" i="6"/>
  <c r="B93" i="6"/>
  <c r="C93" i="6" s="1"/>
  <c r="D93" i="6" s="1"/>
  <c r="E93" i="6" s="1"/>
  <c r="F93" i="6" s="1"/>
  <c r="G93" i="6" s="1"/>
  <c r="H93" i="6" s="1"/>
  <c r="I93" i="6" s="1"/>
  <c r="J93" i="6" s="1"/>
  <c r="K93" i="6" s="1"/>
  <c r="C98" i="6"/>
  <c r="D98" i="6" s="1"/>
  <c r="E98" i="6" s="1"/>
  <c r="F98" i="6" s="1"/>
  <c r="G98" i="6" s="1"/>
  <c r="H98" i="6" s="1"/>
  <c r="I98" i="6" s="1"/>
  <c r="J98" i="6" s="1"/>
  <c r="K98" i="6" s="1"/>
  <c r="B95" i="6"/>
  <c r="C95" i="6" s="1"/>
  <c r="D95" i="6" s="1"/>
  <c r="E95" i="6" s="1"/>
  <c r="F95" i="6" s="1"/>
  <c r="G95" i="6" s="1"/>
  <c r="H95" i="6" s="1"/>
  <c r="I95" i="6" s="1"/>
  <c r="J95" i="6" s="1"/>
  <c r="K95" i="6" s="1"/>
  <c r="B94" i="6"/>
  <c r="C94" i="6" s="1"/>
  <c r="D94" i="6" s="1"/>
  <c r="E94" i="6" s="1"/>
  <c r="F94" i="6" s="1"/>
  <c r="G94" i="6" s="1"/>
  <c r="H94" i="6" s="1"/>
  <c r="I94" i="6" s="1"/>
  <c r="J94" i="6" s="1"/>
  <c r="K94" i="6" s="1"/>
  <c r="C96" i="6"/>
  <c r="D96" i="6" s="1"/>
  <c r="E96" i="6" s="1"/>
  <c r="F96" i="6" s="1"/>
  <c r="G96" i="6" s="1"/>
  <c r="H96" i="6" s="1"/>
  <c r="I96" i="6" s="1"/>
  <c r="J96" i="6" s="1"/>
  <c r="K96" i="6" s="1"/>
  <c r="C97" i="6"/>
  <c r="D97" i="6" s="1"/>
  <c r="E97" i="6" s="1"/>
  <c r="F97" i="6" s="1"/>
  <c r="G97" i="6" s="1"/>
  <c r="H97" i="6" s="1"/>
  <c r="I97" i="6" s="1"/>
  <c r="J97" i="6" s="1"/>
  <c r="K97" i="6" s="1"/>
  <c r="C99" i="6"/>
  <c r="D99" i="6" s="1"/>
  <c r="E99" i="6" s="1"/>
  <c r="F99" i="6" s="1"/>
  <c r="G99" i="6" s="1"/>
  <c r="H99" i="6" s="1"/>
  <c r="I99" i="6" s="1"/>
  <c r="J99" i="6" s="1"/>
  <c r="K99" i="6" s="1"/>
  <c r="B85" i="6"/>
  <c r="C85" i="6" s="1"/>
  <c r="D85" i="6" s="1"/>
  <c r="E85" i="6" s="1"/>
  <c r="F85" i="6" s="1"/>
  <c r="G85" i="6" s="1"/>
  <c r="H85" i="6" s="1"/>
  <c r="I85" i="6" s="1"/>
  <c r="J85" i="6" s="1"/>
  <c r="K85" i="6" s="1"/>
  <c r="B83" i="6"/>
  <c r="C83" i="6" s="1"/>
  <c r="D83" i="6" s="1"/>
  <c r="E83" i="6" s="1"/>
  <c r="F83" i="6" s="1"/>
  <c r="G83" i="6" s="1"/>
  <c r="H83" i="6" s="1"/>
  <c r="I83" i="6" s="1"/>
  <c r="J83" i="6" s="1"/>
  <c r="K83" i="6" s="1"/>
  <c r="B84" i="6"/>
  <c r="C84" i="6" s="1"/>
  <c r="D84" i="6" s="1"/>
  <c r="E84" i="6" s="1"/>
  <c r="F84" i="6" s="1"/>
  <c r="G84" i="6" s="1"/>
  <c r="H84" i="6" s="1"/>
  <c r="I84" i="6" s="1"/>
  <c r="J84" i="6" s="1"/>
  <c r="K84" i="6" s="1"/>
  <c r="H195" i="6"/>
  <c r="H65" i="6"/>
  <c r="H71" i="6"/>
  <c r="H67" i="6"/>
  <c r="H68" i="6"/>
  <c r="H69" i="6"/>
  <c r="F213" i="6"/>
  <c r="F214" i="6" s="1"/>
  <c r="B122" i="6"/>
  <c r="B213" i="6"/>
  <c r="B214" i="6" s="1"/>
  <c r="C87" i="7" l="1"/>
  <c r="D86" i="7"/>
  <c r="F86" i="7" s="1"/>
  <c r="D405" i="7"/>
  <c r="F405" i="7" s="1"/>
  <c r="C406" i="7"/>
  <c r="A454" i="7"/>
  <c r="E454" i="7" s="1"/>
  <c r="D510" i="7"/>
  <c r="C511" i="7"/>
  <c r="A515" i="7"/>
  <c r="E514" i="7"/>
  <c r="A478" i="7"/>
  <c r="E477" i="7"/>
  <c r="C475" i="7"/>
  <c r="D474" i="7"/>
  <c r="G473" i="7"/>
  <c r="F473" i="7"/>
  <c r="D449" i="7"/>
  <c r="C450" i="7"/>
  <c r="D432" i="7"/>
  <c r="C433" i="7"/>
  <c r="C381" i="7"/>
  <c r="D380" i="7"/>
  <c r="F380" i="7" s="1"/>
  <c r="C325" i="7"/>
  <c r="D324" i="7"/>
  <c r="F324" i="7" s="1"/>
  <c r="G109" i="7"/>
  <c r="F109" i="7"/>
  <c r="G110" i="7"/>
  <c r="F110" i="7"/>
  <c r="F108" i="7"/>
  <c r="G182" i="7"/>
  <c r="G217" i="7"/>
  <c r="G216" i="7"/>
  <c r="G214" i="7"/>
  <c r="F214" i="7"/>
  <c r="F218" i="7"/>
  <c r="G218" i="7"/>
  <c r="G185" i="7"/>
  <c r="G215" i="7"/>
  <c r="G167" i="7"/>
  <c r="G213" i="7"/>
  <c r="F212" i="7"/>
  <c r="G212" i="7"/>
  <c r="F217" i="7"/>
  <c r="G184" i="7"/>
  <c r="G166" i="7"/>
  <c r="G183" i="7"/>
  <c r="F179" i="7"/>
  <c r="G179" i="7"/>
  <c r="F185" i="7"/>
  <c r="G181" i="7"/>
  <c r="F181" i="7"/>
  <c r="G163" i="7"/>
  <c r="G180" i="7"/>
  <c r="F167" i="7"/>
  <c r="G165" i="7"/>
  <c r="G161" i="7"/>
  <c r="F161" i="7"/>
  <c r="G162" i="7"/>
  <c r="G164" i="7"/>
  <c r="G111" i="7"/>
  <c r="G113" i="7"/>
  <c r="G114" i="7"/>
  <c r="G112" i="7"/>
  <c r="B340" i="6"/>
  <c r="C347" i="6" s="1"/>
  <c r="D436" i="6"/>
  <c r="B314" i="6"/>
  <c r="B368" i="6"/>
  <c r="E370" i="6" s="1"/>
  <c r="E372" i="6" s="1"/>
  <c r="H72" i="6"/>
  <c r="A455" i="7" l="1"/>
  <c r="D87" i="7"/>
  <c r="F87" i="7" s="1"/>
  <c r="C88" i="7"/>
  <c r="D406" i="7"/>
  <c r="F406" i="7" s="1"/>
  <c r="C407" i="7"/>
  <c r="E515" i="7"/>
  <c r="A516" i="7"/>
  <c r="D511" i="7"/>
  <c r="C512" i="7"/>
  <c r="G510" i="7"/>
  <c r="F510" i="7"/>
  <c r="G474" i="7"/>
  <c r="F474" i="7"/>
  <c r="D475" i="7"/>
  <c r="C476" i="7"/>
  <c r="A479" i="7"/>
  <c r="E478" i="7"/>
  <c r="A456" i="7"/>
  <c r="E455" i="7"/>
  <c r="C451" i="7"/>
  <c r="D450" i="7"/>
  <c r="G449" i="7"/>
  <c r="F449" i="7"/>
  <c r="C382" i="7"/>
  <c r="D381" i="7"/>
  <c r="F381" i="7" s="1"/>
  <c r="C434" i="7"/>
  <c r="D433" i="7"/>
  <c r="G432" i="7"/>
  <c r="F432" i="7"/>
  <c r="C326" i="7"/>
  <c r="D326" i="7" s="1"/>
  <c r="F326" i="7" s="1"/>
  <c r="D325" i="7"/>
  <c r="F325" i="7" s="1"/>
  <c r="D88" i="7" l="1"/>
  <c r="F88" i="7" s="1"/>
  <c r="C89" i="7"/>
  <c r="C408" i="7"/>
  <c r="D407" i="7"/>
  <c r="F407" i="7" s="1"/>
  <c r="C513" i="7"/>
  <c r="D512" i="7"/>
  <c r="E516" i="7"/>
  <c r="A517" i="7"/>
  <c r="C532" i="7" s="1"/>
  <c r="G511" i="7"/>
  <c r="F511" i="7"/>
  <c r="E479" i="7"/>
  <c r="A480" i="7"/>
  <c r="G475" i="7"/>
  <c r="F475" i="7"/>
  <c r="D476" i="7"/>
  <c r="C497" i="7" s="1"/>
  <c r="C498" i="7" s="1"/>
  <c r="C500" i="7" s="1"/>
  <c r="C477" i="7"/>
  <c r="G450" i="7"/>
  <c r="F450" i="7"/>
  <c r="C452" i="7"/>
  <c r="D451" i="7"/>
  <c r="E456" i="7"/>
  <c r="A457" i="7"/>
  <c r="E457" i="7" s="1"/>
  <c r="G433" i="7"/>
  <c r="F433" i="7"/>
  <c r="C435" i="7"/>
  <c r="D434" i="7"/>
  <c r="D382" i="7"/>
  <c r="F382" i="7" s="1"/>
  <c r="C383" i="7"/>
  <c r="D89" i="7" l="1"/>
  <c r="F89" i="7" s="1"/>
  <c r="C90" i="7"/>
  <c r="C409" i="7"/>
  <c r="D408" i="7"/>
  <c r="F408" i="7" s="1"/>
  <c r="E517" i="7"/>
  <c r="A518" i="7"/>
  <c r="E518" i="7" s="1"/>
  <c r="E521" i="7" s="1"/>
  <c r="G512" i="7"/>
  <c r="F512" i="7"/>
  <c r="D513" i="7"/>
  <c r="C514" i="7"/>
  <c r="E460" i="7"/>
  <c r="C478" i="7"/>
  <c r="D477" i="7"/>
  <c r="G476" i="7"/>
  <c r="F476" i="7"/>
  <c r="E480" i="7"/>
  <c r="A481" i="7"/>
  <c r="E481" i="7" s="1"/>
  <c r="G451" i="7"/>
  <c r="F451" i="7"/>
  <c r="D452" i="7"/>
  <c r="C453" i="7"/>
  <c r="D383" i="7"/>
  <c r="F383" i="7" s="1"/>
  <c r="C384" i="7"/>
  <c r="F434" i="7"/>
  <c r="G434" i="7"/>
  <c r="C436" i="7"/>
  <c r="D435" i="7"/>
  <c r="D90" i="7" l="1"/>
  <c r="F90" i="7" s="1"/>
  <c r="C91" i="7"/>
  <c r="D91" i="7" s="1"/>
  <c r="F91" i="7" s="1"/>
  <c r="C410" i="7"/>
  <c r="D409" i="7"/>
  <c r="F409" i="7" s="1"/>
  <c r="C515" i="7"/>
  <c r="D514" i="7"/>
  <c r="G513" i="7"/>
  <c r="F513" i="7"/>
  <c r="E484" i="7"/>
  <c r="G477" i="7"/>
  <c r="F477" i="7"/>
  <c r="C479" i="7"/>
  <c r="D478" i="7"/>
  <c r="D453" i="7"/>
  <c r="C454" i="7"/>
  <c r="G452" i="7"/>
  <c r="F452" i="7"/>
  <c r="C437" i="7"/>
  <c r="D436" i="7"/>
  <c r="F435" i="7"/>
  <c r="G435" i="7"/>
  <c r="C385" i="7"/>
  <c r="D385" i="7" s="1"/>
  <c r="F385" i="7" s="1"/>
  <c r="D384" i="7"/>
  <c r="F384" i="7" s="1"/>
  <c r="C411" i="7" l="1"/>
  <c r="D411" i="7" s="1"/>
  <c r="F411" i="7" s="1"/>
  <c r="D410" i="7"/>
  <c r="F410" i="7" s="1"/>
  <c r="F514" i="7"/>
  <c r="G514" i="7"/>
  <c r="C516" i="7"/>
  <c r="D515" i="7"/>
  <c r="G478" i="7"/>
  <c r="F478" i="7"/>
  <c r="D479" i="7"/>
  <c r="C480" i="7"/>
  <c r="C455" i="7"/>
  <c r="D454" i="7"/>
  <c r="G453" i="7"/>
  <c r="F453" i="7"/>
  <c r="F436" i="7"/>
  <c r="G436" i="7"/>
  <c r="C438" i="7"/>
  <c r="D437" i="7"/>
  <c r="F515" i="7" l="1"/>
  <c r="G515" i="7"/>
  <c r="C517" i="7"/>
  <c r="D516" i="7"/>
  <c r="D480" i="7"/>
  <c r="C481" i="7"/>
  <c r="D481" i="7" s="1"/>
  <c r="G479" i="7"/>
  <c r="F479" i="7"/>
  <c r="F454" i="7"/>
  <c r="G454" i="7"/>
  <c r="C456" i="7"/>
  <c r="D455" i="7"/>
  <c r="G437" i="7"/>
  <c r="F437" i="7"/>
  <c r="C439" i="7"/>
  <c r="D438" i="7"/>
  <c r="G516" i="7" l="1"/>
  <c r="F516" i="7"/>
  <c r="D517" i="7"/>
  <c r="C533" i="7" s="1"/>
  <c r="C534" i="7" s="1"/>
  <c r="C536" i="7" s="1"/>
  <c r="C518" i="7"/>
  <c r="D518" i="7" s="1"/>
  <c r="G481" i="7"/>
  <c r="F481" i="7"/>
  <c r="G480" i="7"/>
  <c r="F480" i="7"/>
  <c r="G455" i="7"/>
  <c r="F455" i="7"/>
  <c r="D456" i="7"/>
  <c r="C457" i="7"/>
  <c r="D457" i="7" s="1"/>
  <c r="F438" i="7"/>
  <c r="G438" i="7"/>
  <c r="C440" i="7"/>
  <c r="D440" i="7" s="1"/>
  <c r="D439" i="7"/>
  <c r="G518" i="7" l="1"/>
  <c r="F518" i="7"/>
  <c r="G517" i="7"/>
  <c r="F517" i="7"/>
  <c r="F484" i="7"/>
  <c r="G457" i="7"/>
  <c r="F457" i="7"/>
  <c r="G456" i="7"/>
  <c r="F456" i="7"/>
  <c r="G439" i="7"/>
  <c r="F439" i="7"/>
  <c r="F440" i="7"/>
  <c r="G440" i="7"/>
  <c r="F521" i="7" l="1"/>
  <c r="F460" i="7"/>
</calcChain>
</file>

<file path=xl/sharedStrings.xml><?xml version="1.0" encoding="utf-8"?>
<sst xmlns="http://schemas.openxmlformats.org/spreadsheetml/2006/main" count="6225" uniqueCount="3711">
  <si>
    <t>פרטי ההתקשרות עם המרצה:</t>
  </si>
  <si>
    <t>shay.tsaban@gmail.com</t>
  </si>
  <si>
    <t>לפניות דחופות, הנייד הוא:</t>
  </si>
  <si>
    <t>050-6551519</t>
  </si>
  <si>
    <t>ברשתות החברתיות:</t>
  </si>
  <si>
    <t>Facebook: Shay Tsaban</t>
  </si>
  <si>
    <t>Instagram: shaytsaban</t>
  </si>
  <si>
    <t>הקלטות המפגשים - זמינות בכל דרך האתר.</t>
  </si>
  <si>
    <t>ביקוש</t>
  </si>
  <si>
    <t>שיעור 1 - עקומת התמורה</t>
  </si>
  <si>
    <t>העקרון הכלכלי הבסיסי:</t>
  </si>
  <si>
    <t>כל בחירה כרוכה בויתור: הדבר יוצר את הבעיה הכלכלית הבסיסית, שאנחנו רוצים לתאר.</t>
  </si>
  <si>
    <t>היא נובעת מכך בעוד שלצרכינו ולרצונותינו אין למעשה גבול, המשאבים העומדים לרשותנו, הן כפרטים</t>
  </si>
  <si>
    <t>והן כחברה, מוגבלים. המטרה הכלכלית היא להגיע למצב שבו ניתן לייצר / לצרוך ״כמה שיותר״ במסגרת מגבלות</t>
  </si>
  <si>
    <t>המשאבים.</t>
  </si>
  <si>
    <t>את המגבלה הזו (מקסימום ייצור / צריכה בהתנהלות כלכלית נכונה) מייצגת עקומת התמורה, נושא לתחילת הסמסטר.</t>
  </si>
  <si>
    <t>עקומת התמורה - הגדרה יבשה</t>
  </si>
  <si>
    <t xml:space="preserve">במילים אחרות: עקומת התמורה מייצגת אוסף תמהילי ייצור שבכל אחד מהם מתקיים האילוץ לפיו הגדלת נפח </t>
  </si>
  <si>
    <t>הייצור ממוצר מסוים, מחייבת ויתור על צריכה מהמוצר האחר.</t>
  </si>
  <si>
    <t xml:space="preserve">נניח, באופן גס, שבמשק ״עמיר״ מייצרים כרגע 100 מכוניות ו-3,000 לאפות בשנה. אם אני מספר לך שאם המשק </t>
  </si>
  <si>
    <t>יתאמץ, הוא יכול לייצר 110 מכוניות ו-3,000 לאפות בשנה - סימן שהנקודה (100 מכוניות, 3,000 לאפות) איננה</t>
  </si>
  <si>
    <t>על עקומת התמורה. כי עקומת התמורה = יעילות; אם נגדיל ייצור ממוצר אחד, חייבים לוותר על ייצור ממוצר אחר.</t>
  </si>
  <si>
    <t xml:space="preserve">ולפיכך, נקודה של (100 מכוניות, 3,000 לאפות) איננה נקודה שמשק ישאף להיות עליה. </t>
  </si>
  <si>
    <t>עקומת התמורה - המחשה בסיסית מאד</t>
  </si>
  <si>
    <t>הניחו שמשק יכול לייצר רק שני מוצרים: אייפדים (x) ומחשבים ניידים (y).</t>
  </si>
  <si>
    <t xml:space="preserve">כלומר, את היקף הייצור מהמוצר האחד (אייפד) נציג על הציר האופקי (ציר ה - x). </t>
  </si>
  <si>
    <t>ואת היקף הייצור מהמוצר השני, מחשבים ניידים, נציג על הציר האנכי (ציר ה - y).</t>
  </si>
  <si>
    <t>הצורה של עקומת התמורה יכולה להיות אחת מה-2 הבאות (כרגע רק הכיוון, בהמשך נמחיש יותר):</t>
  </si>
  <si>
    <t>מחשבים ניידים</t>
  </si>
  <si>
    <t>y</t>
  </si>
  <si>
    <t>Ymax</t>
  </si>
  <si>
    <t>היקף ייצור מקסימלי של y.</t>
  </si>
  <si>
    <t>בנקודה זו: x=0</t>
  </si>
  <si>
    <t>x</t>
  </si>
  <si>
    <t>אייפדים</t>
  </si>
  <si>
    <t>Xmax</t>
  </si>
  <si>
    <t>עקומת תמורה בשיפוע הולך וגדל</t>
  </si>
  <si>
    <t>היקף ייצור מקסימלי של x</t>
  </si>
  <si>
    <t>משמעות: במקרים רבים, כשנרצה</t>
  </si>
  <si>
    <t>בנקודה זו y=0</t>
  </si>
  <si>
    <t xml:space="preserve">לייצר ״המון x״ נצטרך לוותר על y </t>
  </si>
  <si>
    <t>עקומת תמורה לינארית (בצורה של קו ישר / שיפוע קבוע)</t>
  </si>
  <si>
    <t xml:space="preserve">בהיקף יחסי שהולך וגדל (התמחות). </t>
  </si>
  <si>
    <t>משמעות: כל יחידה שמייצרים מ-x גורעת מספר יחידות קבוע של y</t>
  </si>
  <si>
    <t>מאפייני עקומת התמורה (בהמשך, כשנעמיק הידע, נציג מאפיינים נוספים):</t>
  </si>
  <si>
    <t xml:space="preserve">הסבר: עקומת התמורה מתארת ייצור יעיל; ואם מייצרים ביעילות, הרי שבמצב של מגבלת משאבים (תופעת המחסור), </t>
  </si>
  <si>
    <t xml:space="preserve">להגדיל ייצור x משמעו להקטין ייצור y (ולהפך). </t>
  </si>
  <si>
    <t>ב. שיפוע קבוע (לינארי - שרטוט שמאלי) או שיפוע שלילי שהולך וגדל בערך מוחלט (שרטוט ימני) - הסבר מלא בהמשך.</t>
  </si>
  <si>
    <t>הסבר: לאור מגבלת המשאבים - לא ניתן לייצר יותר מבלי לוותר על מוצר אחר.</t>
  </si>
  <si>
    <t>תרגול קטן: אפשרי / לא?</t>
  </si>
  <si>
    <t>האם ייתכן שעקומת התמורה נראית כך?</t>
  </si>
  <si>
    <t>האם הנקודה N אפשרית או לא?</t>
  </si>
  <si>
    <t>האם הנקודה R אפשרית או לא?</t>
  </si>
  <si>
    <t>בלתי אפשרית: עקומת התמורה מוגדרת</t>
  </si>
  <si>
    <t>אפשרית. בהגדרה, כל תמהילי הייצור</t>
  </si>
  <si>
    <t>בתור הגבול העליון של אפשרויות הייצור,</t>
  </si>
  <si>
    <t>על עקומת התמורה אפשריים</t>
  </si>
  <si>
    <t xml:space="preserve">ולא ניתן להיות מעליה. </t>
  </si>
  <si>
    <t>האם הנקודה S אפשרית או לא?</t>
  </si>
  <si>
    <t>התשובה: אפשרית. עקומת התמורה היא הגבול</t>
  </si>
  <si>
    <t xml:space="preserve">העליון של אפשרויות הייצור, תמיד אפשר להיות מתחתיה (לא יעיל). </t>
  </si>
  <si>
    <t>עקומת התמורה - הגדרות מתמטיות בסיסיות ל״סוגי עלויות״</t>
  </si>
  <si>
    <t>הואיל ועקומת התמורה מתמקדת במגבלות ייצור, המשמעות היא שכל בחירה כרוכה בויתור, ולכל ניסיון לייצר</t>
  </si>
  <si>
    <t>יותר ממוצר מסויים נלווה הצורך לוותר על יחידות מהמוצר האחר. ויתורים אלו נקראים גם ״עלויות״ שיוגדרו להלן.</t>
  </si>
  <si>
    <t>עלות אלטרנטיבית כוללת בייצור x:</t>
  </si>
  <si>
    <t>Ymax - Yactual</t>
  </si>
  <si>
    <t xml:space="preserve">TC(x) = </t>
  </si>
  <si>
    <t>עלות אלטרנטיבית כוללת בייצור y:</t>
  </si>
  <si>
    <t>Xmax - Xactual</t>
  </si>
  <si>
    <t xml:space="preserve">TC(y) = </t>
  </si>
  <si>
    <t>עלות ממוצעת בייצור x:</t>
  </si>
  <si>
    <t>(Ymax - Yactual)/Xactual</t>
  </si>
  <si>
    <t xml:space="preserve">AC(x) = </t>
  </si>
  <si>
    <t>עלות ממוצעת בייצור y:</t>
  </si>
  <si>
    <t>(Xmax - Xactual)/Yactual</t>
  </si>
  <si>
    <t xml:space="preserve">AC(y) = </t>
  </si>
  <si>
    <t>עלות שולית בייצור x:</t>
  </si>
  <si>
    <t>ΔY/ΔX</t>
  </si>
  <si>
    <t xml:space="preserve">MC(x) = </t>
  </si>
  <si>
    <t>עלות שולית בייצור y:</t>
  </si>
  <si>
    <t>ΔX/ΔY</t>
  </si>
  <si>
    <t>MC(Y)</t>
  </si>
  <si>
    <t>כמובן שזה לא מובן בצורה הזו, צריך לתרגל. שמרו את זה כהגדרות, ותכף ניגש לתרגיל שימחיש. בינתיים, הפרשנות</t>
  </si>
  <si>
    <t>לסימונים היא:</t>
  </si>
  <si>
    <t>הכמות המירבית הניתנת לייצור ממוצר Y</t>
  </si>
  <si>
    <t>Yactual</t>
  </si>
  <si>
    <t xml:space="preserve">הכמות במיוצרת בפועל ממוצר Y בנקודה הנדונה (שלומי אוהב לסמן זאת כ - Y0). </t>
  </si>
  <si>
    <t>הכמות המירבית הניתנת לייצור ממוצר X</t>
  </si>
  <si>
    <t>Xactual</t>
  </si>
  <si>
    <t xml:space="preserve">הכמות במיוצרת בפועל ממוצר X בנקודה הנדונה (שלומי אוהב לסמן זאת כ - X0). </t>
  </si>
  <si>
    <t>ΔY</t>
  </si>
  <si>
    <t>נבהיר בהמשך. בגדול: ההפרש בין היקף הייצור ב-Y בנקודה אחת שמאלה לבין היקף הייצור ממנו בנקודה</t>
  </si>
  <si>
    <t>ΔX</t>
  </si>
  <si>
    <t>בגדול: ההפרש בין היקף הייצור של X בנקודה אחת ימינה לבין היקף הייצור ממנו בנקודה</t>
  </si>
  <si>
    <t>עקומת התמורה, תרגיל בסיסי ראשוני</t>
  </si>
  <si>
    <t xml:space="preserve">משק מסוגל לייצר אך ורק פסטה (x) ו/או פתיתים (y). </t>
  </si>
  <si>
    <t>אפשרויות הייצור נתונות בטבלה שלהלן (הערכים הם בטונות):</t>
  </si>
  <si>
    <t>פתיתים</t>
  </si>
  <si>
    <t>אפשרויות</t>
  </si>
  <si>
    <t>ייצור פסטה</t>
  </si>
  <si>
    <t>ייצור פתיתים</t>
  </si>
  <si>
    <t>A</t>
  </si>
  <si>
    <t>B</t>
  </si>
  <si>
    <t>C</t>
  </si>
  <si>
    <t>D</t>
  </si>
  <si>
    <t>נדרש:</t>
  </si>
  <si>
    <t>א. איירו את עקומת התמורה על פי נתוני השאלה &gt;&gt;&gt;&gt;&gt;&gt;</t>
  </si>
  <si>
    <t>פסטה x</t>
  </si>
  <si>
    <t>ב. האם ניתן לייצר 160 טון פסטה ו-50 טון פתיתים? נמקו.</t>
  </si>
  <si>
    <t>ג. האם ניתן לייצר 100 טון פסטה ו-40 טון פתיתים? נמקו.</t>
  </si>
  <si>
    <t>ה. מהי העלות הממוצעת לייצור פסטה, בנקודה C, במונחי פתיתים?</t>
  </si>
  <si>
    <t>ז. בנקודה B, מהי העלות הממוצעת לייצור פסטה?</t>
  </si>
  <si>
    <t>ח. בנקודה B, מהי העלות הכוללת לייצור פתיתים?</t>
  </si>
  <si>
    <t>ט. בנקודה B, מהי העלות הממוצעת לייצור פתיתים?</t>
  </si>
  <si>
    <t>י. כמה יעלה לי לייצר את הפסטה ה-101?</t>
  </si>
  <si>
    <t>ניתן לראות על פי עקומת התמורה שאם מייצרים 160 טון פסטה, מקסימום היקף הפתיתים לייצור הוא 40.</t>
  </si>
  <si>
    <t xml:space="preserve">לכן לא ניתן לייצר 160 טון פסטה + 50 טון פתיתים (לא ניתן להמצא בנקודה האדומה, שהיא מעל עקומת התמורה). </t>
  </si>
  <si>
    <t>ניתן לראות שזהו היקף ייצור שמתחת לעקומת התמורה: המשמעות - הוא אפשרי, אבל הוא לא יעיל.</t>
  </si>
  <si>
    <r>
      <t xml:space="preserve">ד. מהי </t>
    </r>
    <r>
      <rPr>
        <b/>
        <sz val="12"/>
        <color theme="1"/>
        <rFont val="David"/>
        <family val="2"/>
        <charset val="177"/>
      </rPr>
      <t>העלות הכוללת</t>
    </r>
    <r>
      <rPr>
        <sz val="12"/>
        <color theme="1"/>
        <rFont val="David"/>
        <family val="2"/>
        <charset val="177"/>
      </rPr>
      <t xml:space="preserve"> לייצור פסטה בנקודה C, במונחי פתיתים?</t>
    </r>
  </si>
  <si>
    <t>בעולם עם שני מוצרים בלבד - העלות של מוצר מסוים היא סך הויתור על המוצר האחר שנבע מכך.</t>
  </si>
  <si>
    <t>אם לא הייתי מייצר פסטה בכלל:</t>
  </si>
  <si>
    <t>Y = Ymax = 150 פתיתים</t>
  </si>
  <si>
    <t>אבל אני כן מייצר פסטה. ובעקבות כך:</t>
  </si>
  <si>
    <t>Yc = 40 פתיתים</t>
  </si>
  <si>
    <t>המשמעות: כדי להיות בנקודה C ולייצר 160 טון פסטה, ויתרתי על:</t>
  </si>
  <si>
    <t>Ymax - Yc = 150 - 40 = 110</t>
  </si>
  <si>
    <t xml:space="preserve">כששואלים מהי העלות הכוללת לייצור מוצר בנקודה מסוימת, </t>
  </si>
  <si>
    <r>
      <t xml:space="preserve">עלינו לחשב את ההפרש בין </t>
    </r>
    <r>
      <rPr>
        <sz val="12"/>
        <color rgb="FFFF0000"/>
        <rFont val="David"/>
        <family val="2"/>
        <charset val="177"/>
      </rPr>
      <t>היקף הייצור המקסימלי מהמוצר השני</t>
    </r>
    <r>
      <rPr>
        <sz val="12"/>
        <color theme="1"/>
        <rFont val="David"/>
        <family val="2"/>
        <charset val="177"/>
      </rPr>
      <t xml:space="preserve">, </t>
    </r>
  </si>
  <si>
    <r>
      <t xml:space="preserve">לבין היקף הייצור מהמוצר השני </t>
    </r>
    <r>
      <rPr>
        <sz val="12"/>
        <color rgb="FF00B050"/>
        <rFont val="David"/>
        <family val="2"/>
        <charset val="177"/>
      </rPr>
      <t>באותה נקודה</t>
    </r>
    <r>
      <rPr>
        <sz val="12"/>
        <color theme="1"/>
        <rFont val="David"/>
        <family val="2"/>
        <charset val="177"/>
      </rPr>
      <t>.</t>
    </r>
  </si>
  <si>
    <t>כאן שאלו על עלות x בנקודה C.</t>
  </si>
  <si>
    <r>
      <t xml:space="preserve">לכן </t>
    </r>
    <r>
      <rPr>
        <sz val="12"/>
        <color rgb="FFFF0000"/>
        <rFont val="David"/>
        <family val="2"/>
        <charset val="177"/>
      </rPr>
      <t>Ymax</t>
    </r>
    <r>
      <rPr>
        <sz val="12"/>
        <color theme="1"/>
        <rFont val="David"/>
        <family val="2"/>
        <charset val="177"/>
      </rPr>
      <t>-</t>
    </r>
    <r>
      <rPr>
        <sz val="12"/>
        <color rgb="FF00B050"/>
        <rFont val="David"/>
        <family val="2"/>
        <charset val="177"/>
      </rPr>
      <t>Yc</t>
    </r>
  </si>
  <si>
    <r>
      <t xml:space="preserve">ה. מהי </t>
    </r>
    <r>
      <rPr>
        <b/>
        <sz val="12"/>
        <color theme="1"/>
        <rFont val="David"/>
        <family val="2"/>
        <charset val="177"/>
      </rPr>
      <t>העלות הממוצעת</t>
    </r>
    <r>
      <rPr>
        <sz val="12"/>
        <color theme="1"/>
        <rFont val="David"/>
        <family val="2"/>
        <charset val="177"/>
      </rPr>
      <t xml:space="preserve"> לייצור פסטה, בנקודה C, במונחי פתיתים?</t>
    </r>
  </si>
  <si>
    <t>העלות הממוצעת היא היחס בין העלות הכוללת לבין מספר היחידות המיוצרות מהמוצר הספציפי.</t>
  </si>
  <si>
    <r>
      <t xml:space="preserve">ו+ז. מהי </t>
    </r>
    <r>
      <rPr>
        <b/>
        <sz val="12"/>
        <color theme="1"/>
        <rFont val="David"/>
        <family val="2"/>
        <charset val="177"/>
      </rPr>
      <t>העלות הכוללת וכן העלות הממוצעת</t>
    </r>
    <r>
      <rPr>
        <sz val="12"/>
        <color theme="1"/>
        <rFont val="David"/>
        <family val="2"/>
        <charset val="177"/>
      </rPr>
      <t xml:space="preserve"> לייצור פסטה, בנקודה B, במונחי פתיתים?</t>
    </r>
  </si>
  <si>
    <t>עלות כוללת</t>
  </si>
  <si>
    <t>עלות ממוצעת</t>
  </si>
  <si>
    <t xml:space="preserve">כאשר שואלים על עלות מוצר מסוים, תמיד מבטאים אותה במונחי המוצר האחר. </t>
  </si>
  <si>
    <t>בסעיפים קודמים, שאלו על עלות פסטה, והתשובה היתה בטון פתיתים.</t>
  </si>
  <si>
    <t>הפעם שואלים על עלות פתיתים, והתשובה (הויתור הרלוונטי, שמייצג את העלות) יהיה במונחים של פסטה.</t>
  </si>
  <si>
    <t xml:space="preserve">לפי ההגדרה, העלות הכוללת בייצור y היא </t>
  </si>
  <si>
    <t>במונחי x ותוגדר כך:</t>
  </si>
  <si>
    <t>Xmax - X(B)</t>
  </si>
  <si>
    <t>בהצבה:</t>
  </si>
  <si>
    <t xml:space="preserve">170 - 100 = </t>
  </si>
  <si>
    <t xml:space="preserve">והתשובה: העלות הכוללת בייצור פתיתים בנקודה B </t>
  </si>
  <si>
    <t xml:space="preserve">היא 70 טון פסטה. </t>
  </si>
  <si>
    <t>ט. בנקודה B, מהי העלות הממוצעת לייצור הפתיתים?</t>
  </si>
  <si>
    <t>עלות ממוצעת לוקחת את העלות הכוללת ומחלקת אותה במספר היחידות מהמוצר הספציפי עליו שואלים.</t>
  </si>
  <si>
    <t>שאלות הדורשות דיון בעלות ייצור של יחידה אחת נוספת נקראות גם שאלות על ״עלות שולית״.</t>
  </si>
  <si>
    <t>שאלות אלו לא יכולות להסתפק רק בהפרשים מול המקסימום, אלא את ידיעת השיפוע הספציפי</t>
  </si>
  <si>
    <t>במקטע של עקומת התמורה עליו נמצאים.</t>
  </si>
  <si>
    <t xml:space="preserve">בנקודה B מייצרים 100 פסטות, לכן הפסטה ה-101 מזיזה אותנו על גבי חלק העקום BC. </t>
  </si>
  <si>
    <t>לפי נוסחת השיפוע, BC מקיים:</t>
  </si>
  <si>
    <t>או אצלנו:</t>
  </si>
  <si>
    <t>המשמעות: כל ייצור של יחידת פסטה נוספת מעל 100</t>
  </si>
  <si>
    <t xml:space="preserve">עד וכולל היחידה ה-160, תוביל להקטנת היקף ייצור </t>
  </si>
  <si>
    <t xml:space="preserve">הפתיתים ב-1 יח׳. </t>
  </si>
  <si>
    <t>עלות ייצור הפסטה ה-101: 1 יח׳ פתיתים.</t>
  </si>
  <si>
    <t xml:space="preserve">הניחו כי חקלאות זה x </t>
  </si>
  <si>
    <t>ותעשייה זה y</t>
  </si>
  <si>
    <t>תעשייה</t>
  </si>
  <si>
    <t>חקלאות</t>
  </si>
  <si>
    <t>סעיף</t>
  </si>
  <si>
    <t>נקודה</t>
  </si>
  <si>
    <t>עלות כוללת של 
x</t>
  </si>
  <si>
    <t>עלות ממוצעת
של x</t>
  </si>
  <si>
    <t>ב,ג</t>
  </si>
  <si>
    <t>F</t>
  </si>
  <si>
    <t>חסר משמעות</t>
  </si>
  <si>
    <t>הסברים מפורטים:</t>
  </si>
  <si>
    <t>סעיף ב:</t>
  </si>
  <si>
    <t xml:space="preserve">העלות הכוללת בייצור x היא תמיד ההפרש בין היקף הייצור המקסימלי מ- y שהוא 140 לבין היקף הייצור בפועל מ- y בכל אחת מהנקודות. </t>
  </si>
  <si>
    <t xml:space="preserve">בנקודה A מייצרים 0 y ולכן העלות הכולת היא 140 = 0 - 140. </t>
  </si>
  <si>
    <t xml:space="preserve">בנקודה C מייצרים 80 y ולכן העלות הכוללת היא 60 = 80 - 140. </t>
  </si>
  <si>
    <t xml:space="preserve">בנקודה D מייצרים 110 y ולכן העלות הכוללת היא 30 = 110 - 140. </t>
  </si>
  <si>
    <t xml:space="preserve">בנקודה F מייצרים 140 y ולכן העלות הכוללת היא 0 = 140 - 140. </t>
  </si>
  <si>
    <t>סעיף ג:</t>
  </si>
  <si>
    <t>העלות הממוצעת בייצור x היא תמיד העלות הכוללת חלקי מספר היחידות של x המיוצרות בנקודה.</t>
  </si>
  <si>
    <t>בנקודה A מייצרים 200 יח׳ x ולכן העלות הממוצעת היא:</t>
  </si>
  <si>
    <t>140 / 200 = 0.7</t>
  </si>
  <si>
    <t>בנקודה C מייצרים 150 יח׳ x ולכן העלות הממוצעת היא:</t>
  </si>
  <si>
    <t>60 / 150 = 0.4</t>
  </si>
  <si>
    <t>סעיף ד (לא פתרנו בכיתה) - נתתי לכם לבית:</t>
  </si>
  <si>
    <t>עלות כוללת
של y</t>
  </si>
  <si>
    <t>עלות ממוצעת
של y</t>
  </si>
  <si>
    <t>ד</t>
  </si>
  <si>
    <t>אם לא ברור איך הגעתי לתוצאות - הורידו בבקשה את המסמך באקסל. לחיצה כפולה (דאבל קליק) בתא תציג את אופן הפתרון.</t>
  </si>
  <si>
    <t>לסיכום ועם הפנים קדימה</t>
  </si>
  <si>
    <t>היום למדנו על הבעיה הכלכלית הבסיסית, והצגנו את השאיפה להימצא על עקומת התמורה בהיבטים של ייצור יעיל.</t>
  </si>
  <si>
    <t>תרגלנו את הרכיבים ואת ההגדרות הבסיסיות של עלויות שונות בהיבטי עקומת התמורה, ואנו עם הפנים קדימה</t>
  </si>
  <si>
    <t xml:space="preserve">לקראת המפגש הבא שבו נבנה את העקומה בעצמנו (במקום לקבלה כנתונה) וכך נעמיק את הבנתנו. </t>
  </si>
  <si>
    <t>מן המותר לציין, שבכל שאלה ועניין, אני כאן למענכם. אלו מביניכם שיתפנו ללמידה רק מאוחר יותר, מוזמנים לפנות</t>
  </si>
  <si>
    <t>בכל עת ולהתייעץ. נמצא פתרונות יצירתיים. ראו את הגיליון ״כריכה״ לגבי פרטי ההתקשרות.</t>
  </si>
  <si>
    <t>שיעור 2 - עקומת התמורה - בנייתה, והמשמעות של התמחות</t>
  </si>
  <si>
    <t>רקע וחיבור למפגש הקודם:</t>
  </si>
  <si>
    <r>
      <t xml:space="preserve">במפגש הקודם הצגנו עקרונות ברורים: </t>
    </r>
    <r>
      <rPr>
        <b/>
        <u/>
        <sz val="12"/>
        <color theme="1"/>
        <rFont val="David"/>
        <family val="2"/>
        <charset val="177"/>
      </rPr>
      <t>כל בחירה כרוכה בויתור</t>
    </r>
    <r>
      <rPr>
        <sz val="12"/>
        <color theme="1"/>
        <rFont val="David"/>
        <family val="2"/>
        <charset val="177"/>
      </rPr>
      <t xml:space="preserve">, ולכן כאשר </t>
    </r>
    <r>
      <rPr>
        <b/>
        <u/>
        <sz val="12"/>
        <color theme="1"/>
        <rFont val="David"/>
        <family val="2"/>
        <charset val="177"/>
      </rPr>
      <t>מייצרים ביעילות</t>
    </r>
    <r>
      <rPr>
        <sz val="12"/>
        <color theme="1"/>
        <rFont val="David"/>
        <family val="2"/>
        <charset val="177"/>
      </rPr>
      <t xml:space="preserve">, נוצרת </t>
    </r>
    <r>
      <rPr>
        <u/>
        <sz val="12"/>
        <color theme="1"/>
        <rFont val="David"/>
        <family val="2"/>
        <charset val="177"/>
      </rPr>
      <t>תחלופה</t>
    </r>
  </si>
  <si>
    <r>
      <t xml:space="preserve">במובן זה, </t>
    </r>
    <r>
      <rPr>
        <b/>
        <sz val="12"/>
        <color theme="1"/>
        <rFont val="David"/>
        <family val="2"/>
        <charset val="177"/>
      </rPr>
      <t>שכל הגדלה בהיקף הייצור של מוצר מסוים</t>
    </r>
    <r>
      <rPr>
        <sz val="12"/>
        <color theme="1"/>
        <rFont val="David"/>
        <family val="2"/>
        <charset val="177"/>
      </rPr>
      <t xml:space="preserve">, </t>
    </r>
    <r>
      <rPr>
        <b/>
        <u/>
        <sz val="12"/>
        <color theme="1"/>
        <rFont val="David"/>
        <family val="2"/>
        <charset val="177"/>
      </rPr>
      <t>מקטינה את היקף הייצור ממוצר אחר</t>
    </r>
    <r>
      <rPr>
        <sz val="12"/>
        <color theme="1"/>
        <rFont val="David"/>
        <family val="2"/>
        <charset val="177"/>
      </rPr>
      <t xml:space="preserve">, ולהפך. </t>
    </r>
  </si>
  <si>
    <r>
      <t xml:space="preserve">בהתאם, ביצענו מספר הגדרות חשובות, של </t>
    </r>
    <r>
      <rPr>
        <b/>
        <sz val="12"/>
        <color theme="1"/>
        <rFont val="David"/>
        <family val="2"/>
        <charset val="177"/>
      </rPr>
      <t>עלויות כוללות</t>
    </r>
    <r>
      <rPr>
        <sz val="12"/>
        <color theme="1"/>
        <rFont val="David"/>
        <family val="2"/>
        <charset val="177"/>
      </rPr>
      <t xml:space="preserve">, </t>
    </r>
    <r>
      <rPr>
        <b/>
        <sz val="12"/>
        <color theme="1"/>
        <rFont val="David"/>
        <family val="2"/>
        <charset val="177"/>
      </rPr>
      <t>ממוצעות</t>
    </r>
    <r>
      <rPr>
        <sz val="12"/>
        <color theme="1"/>
        <rFont val="David"/>
        <family val="2"/>
        <charset val="177"/>
      </rPr>
      <t xml:space="preserve"> ו</t>
    </r>
    <r>
      <rPr>
        <b/>
        <sz val="12"/>
        <color theme="1"/>
        <rFont val="David"/>
        <family val="2"/>
        <charset val="177"/>
      </rPr>
      <t>שוליות</t>
    </r>
    <r>
      <rPr>
        <sz val="12"/>
        <color theme="1"/>
        <rFont val="David"/>
        <family val="2"/>
        <charset val="177"/>
      </rPr>
      <t xml:space="preserve">, והצגנו תרגול מקרים שבהם </t>
    </r>
  </si>
  <si>
    <t>עקומת התמורה נתונה ותרגול ההגדרות על בסיסה.</t>
  </si>
  <si>
    <t>אז מה היום?</t>
  </si>
  <si>
    <t>ראשית כמובן ננשום עמוק ונשאל - מה מצבכם? האם יש נשימה סדירה עם החומר הקודם, או שמא נדרש חידוד</t>
  </si>
  <si>
    <t xml:space="preserve">או חיזוק למשהו שבוצע במפגש הקודם בהיבט ההסברים? </t>
  </si>
  <si>
    <t>לאחר שנשיב לכך בשמחה, נתקדם הלאה - לחלק המעניין באמת - איך בונים את עקומת התמורה בפועל.</t>
  </si>
  <si>
    <t>מה זאת אומרת לבנות את עקומת התמורה בפועל?</t>
  </si>
  <si>
    <r>
      <t xml:space="preserve">חשוב לזכור: </t>
    </r>
    <r>
      <rPr>
        <b/>
        <u/>
        <sz val="12"/>
        <color theme="1"/>
        <rFont val="David"/>
        <family val="2"/>
        <charset val="177"/>
      </rPr>
      <t>עקומת התמורה מייצגת צירופי ייצור שהם יעילים</t>
    </r>
    <r>
      <rPr>
        <sz val="12"/>
        <color theme="1"/>
        <rFont val="David"/>
        <family val="2"/>
        <charset val="177"/>
      </rPr>
      <t>. המשמעות היא, בין היתר, שכאשר מעוניינים לייצר</t>
    </r>
  </si>
  <si>
    <r>
      <t xml:space="preserve">יותר ממוצר מסוים, </t>
    </r>
    <r>
      <rPr>
        <b/>
        <sz val="12"/>
        <color theme="1"/>
        <rFont val="David"/>
        <family val="2"/>
        <charset val="177"/>
      </rPr>
      <t>כדאי (ככל הניתן) להקצות אליו גורמי ייצור (כגון עובדים) שהם מומחים / מתמחים יותר בייצורו</t>
    </r>
    <r>
      <rPr>
        <sz val="12"/>
        <color theme="1"/>
        <rFont val="David"/>
        <family val="2"/>
        <charset val="177"/>
      </rPr>
      <t>.</t>
    </r>
  </si>
  <si>
    <t>בדרך זו נבטיח שההפסד / האובדן מהעסקתם בייצור מוצר זה יהיה מזערי.</t>
  </si>
  <si>
    <t>לא ברור? אל דאגה. זה תכף יתחבר לנו, בתרגילים שנבצע.</t>
  </si>
  <si>
    <t>שאלה 1</t>
  </si>
  <si>
    <r>
      <t xml:space="preserve">במשק ״נעמי״ קיימות 4 עובדות בלבד המסוגלות לייצר שווארמה </t>
    </r>
    <r>
      <rPr>
        <b/>
        <sz val="12"/>
        <color theme="1"/>
        <rFont val="David"/>
        <family val="2"/>
        <charset val="177"/>
      </rPr>
      <t>או</t>
    </r>
    <r>
      <rPr>
        <sz val="12"/>
        <color theme="1"/>
        <rFont val="David"/>
        <family val="2"/>
        <charset val="177"/>
      </rPr>
      <t xml:space="preserve"> לאפות על פי הטבלה הבאה:</t>
    </r>
  </si>
  <si>
    <t>עובדת</t>
  </si>
  <si>
    <t>שווארמה</t>
  </si>
  <si>
    <t>לאפות</t>
  </si>
  <si>
    <t>א</t>
  </si>
  <si>
    <t>ב</t>
  </si>
  <si>
    <t>ג</t>
  </si>
  <si>
    <t xml:space="preserve">הציגו את עקומת התמורה במשק זה. התייחסו לשווארמה בתור y (ציר אנכי) וללאפות בתור x (ציר אופקי). </t>
  </si>
  <si>
    <t>שלב 1 באיור עקומת התמורה - בדיקת היקף הייצור המקסימלי מכל מוצר - Xmax ו - Ymax</t>
  </si>
  <si>
    <t>סה״כ</t>
  </si>
  <si>
    <t>שלב 2 באיור עקומת התמורה - בדיקת עלויות שוליות בייצור y ובייצור x בהתאמה</t>
  </si>
  <si>
    <t>לפני שנוסיף שלב זה לטבלה, חשוב שנבין: המטרה שלנו היא לבדוק אילו עובדות הן המוכשרות ביותר בייצור</t>
  </si>
  <si>
    <t>שווארמה, קרי כאלו שעלות ייצור יחידת שווארמה באמצעותן תהיה הנמוכה ביותר ותוביל לאובדן הנמוך</t>
  </si>
  <si>
    <t>ביותר האפשרי מ-x. ומדוע זה חשוב? כי כדי לייצר ביעילות ארצה לוותר על כמה שפחות x כשאני מייצר y, ולהפך.</t>
  </si>
  <si>
    <t>זה אולי נשמע מורכב, אבל ההתייחסות פשוטה מאד, קבלו:</t>
  </si>
  <si>
    <t>עלות שולית</t>
  </si>
  <si>
    <t>בייצור y</t>
  </si>
  <si>
    <t>בייצור x</t>
  </si>
  <si>
    <t>לפי היחס</t>
  </si>
  <si>
    <t>x / y</t>
  </si>
  <si>
    <t>y / x</t>
  </si>
  <si>
    <t>שלב 3 באיור עקומת התמורה - דירוג העלויות השוליות מהנמוכה לגבוהה</t>
  </si>
  <si>
    <t>עלות שולית נמוכה משמעה שזול יותר לייצר את המוצר באמצעות העובדת הספציפית! נדרג מהנמוך לגבוה,</t>
  </si>
  <si>
    <t>כדלקמן:</t>
  </si>
  <si>
    <t>דירוג</t>
  </si>
  <si>
    <t xml:space="preserve">דירוג </t>
  </si>
  <si>
    <r>
      <t xml:space="preserve">בייצור </t>
    </r>
    <r>
      <rPr>
        <b/>
        <sz val="12"/>
        <color rgb="FFFF0000"/>
        <rFont val="David"/>
        <family val="2"/>
        <charset val="177"/>
      </rPr>
      <t>y</t>
    </r>
  </si>
  <si>
    <r>
      <t xml:space="preserve">בייצור </t>
    </r>
    <r>
      <rPr>
        <b/>
        <sz val="12"/>
        <color rgb="FF0070C0"/>
        <rFont val="David"/>
        <family val="2"/>
        <charset val="177"/>
      </rPr>
      <t>x</t>
    </r>
  </si>
  <si>
    <t>מהעלות</t>
  </si>
  <si>
    <t xml:space="preserve">הנמוכה </t>
  </si>
  <si>
    <t>הנמוכה</t>
  </si>
  <si>
    <t>שלב 4 ואחרון - איור עקומת התמורה!</t>
  </si>
  <si>
    <t>גם אם השלבים הקודמים מרגישים לכם טכניים ולא ברורים, זה השלב שבו הכל יתחבר ונכול לדון לאחר</t>
  </si>
  <si>
    <t>מכן בחופשיות. הבה נשרטט יחד.</t>
  </si>
  <si>
    <t>מעבר מנקודה אחת לשניה (משמאל לימין) מתבטא באופן הבא:</t>
  </si>
  <si>
    <t>ככל שמתחילים / מגדילים ייצור x, אזי:</t>
  </si>
  <si>
    <t>זזים ״ימינה״ לפי היקף ייצור ה - x של העובדת; וגם:</t>
  </si>
  <si>
    <t xml:space="preserve">זזים ״למטה״ לפי היקף ייצור ה - y של העובדת (שעליו מוותרים). </t>
  </si>
  <si>
    <t xml:space="preserve">לכן, אם התחלתי בנקודת Ymax (אני אישית תמיד אוהב להתחיל משמאל לימין), אזי מה שקורה זה </t>
  </si>
  <si>
    <t>שאם רוצים להתחיל לייצר x, ניקח לשם קודם כל את עובד ד. מדוע? כי זה העובד ״הטוב ביותר״</t>
  </si>
  <si>
    <t xml:space="preserve">בייצור x (שהעלות השולית שלו בייצור x היא הנמוכה ביותר). </t>
  </si>
  <si>
    <t xml:space="preserve">וכשאני לוקח את העובד הזה לייצר x, הוא מוסיף ל-x ייצור של 8 יחידות (זזים ימינה 8), </t>
  </si>
  <si>
    <t xml:space="preserve">ומוריד מ- y ייצור של 2 יח׳ (זזים למטה 2). </t>
  </si>
  <si>
    <t xml:space="preserve">כך למעשה עוברים מנקודה A לנקודה B. </t>
  </si>
  <si>
    <t xml:space="preserve">אם רוצים לאחר מכןלייצר עוד x, לוקחים לשם בשלב הבא את עובד א (העובד שהוא ״מספר 2״ בייצור x). </t>
  </si>
  <si>
    <t>וכשאני לוקח את העובד הזה לייצר x, הוא מוסיף ל-x ייצור של 4 יחידות (זזים ימינה עוד 4, מגיעים ל- x=12),</t>
  </si>
  <si>
    <t xml:space="preserve">כך למעשה עוברים מנקודה B לנקודה C. </t>
  </si>
  <si>
    <t>כך ממשיכים את התהליך גם עבור העובדים האחרים.</t>
  </si>
  <si>
    <t>שאלה 2 - תרגיל לבית שתתחילו בכיתה</t>
  </si>
  <si>
    <t>במשק ״חלם״ ניתן לייצר תפוחים (y) או תמרים (x). במשק 4 עובדות שונות המייצרות את הכמויות הבאות:</t>
  </si>
  <si>
    <t>תפוחים y</t>
  </si>
  <si>
    <t>תמרים x</t>
  </si>
  <si>
    <t>השלבים, בקצרה (לנדרש א בלבד):</t>
  </si>
  <si>
    <t>א. חשבו את Xmax ו- Ymax (סיכום העמודות)</t>
  </si>
  <si>
    <t>ב. חשבו עלות שולית ל-y [לפי x/y] ועלות שולית ל-x [לפי y/x]</t>
  </si>
  <si>
    <t>ג. דרגו את העובדים לפי עלות שולית ל-x בסדר עולה [מהנמוך לגבוה]</t>
  </si>
  <si>
    <t>ד. בנו את עקומת התמורה</t>
  </si>
  <si>
    <t xml:space="preserve">א. בנו את עקומת התמורה של המשק. הקפידו להציג את כל השלבים שנלמדו. </t>
  </si>
  <si>
    <t>ב. האם תוכלו לזהות עובדת שיש לה יתרון יחסי (התמחות) בייצור תפוחים [הדרכה: עלות שולית מינימלית בייצור</t>
  </si>
  <si>
    <t>תפוחים]? הצביעו עליה.</t>
  </si>
  <si>
    <t xml:space="preserve">ג. האם תוכלו לזהות עובדת שיש לה יתרון יחסי (התמחות) בייצור תמרים [הדרכה: עלות שולית מינימלית בייצור </t>
  </si>
  <si>
    <t>תמרים]? הצביעו עליה.</t>
  </si>
  <si>
    <t>ד. מהי העלות הכוללת, הממוצעת והשולית לייצרו תמרים, כאשר המשק מייצר ביעילות 16 תמרים (רמז, היעזרו</t>
  </si>
  <si>
    <t xml:space="preserve">בהגדרות ובתרגולים של שיעור 1). </t>
  </si>
  <si>
    <t>ה. מהי העלות הכוללת, הממוצעת והשולית לייצור תפוחים, כאשר המשק מייצר ביעילות 14 תפוחים?</t>
  </si>
  <si>
    <t>ו. מהי העלות הכוללת, הממוצעת והשולית לייצור תמרים, כאשר המשק מייצר ביעילות 10 תמרים?</t>
  </si>
  <si>
    <t>פתרון סעיף א</t>
  </si>
  <si>
    <t xml:space="preserve">לייצור </t>
  </si>
  <si>
    <t>לייצור</t>
  </si>
  <si>
    <t>x/y</t>
  </si>
  <si>
    <t>y/x</t>
  </si>
  <si>
    <t xml:space="preserve">יתרון יחסי במוצר מסוים = העלות השולית הנמוכה ביותר בייצור אותו מוצר. </t>
  </si>
  <si>
    <t>ד. מהי העלות הכוללת, הממוצעת והשולית לייצור תמרים, כאשר המשק מייצר ביעילות 16 תמרים (רמז, היעזרו</t>
  </si>
  <si>
    <t>פתרון (לא פתרנו בכיתה, להלן פתרון להשוואה), נעבור עליו בכיתה בשיעור 3:</t>
  </si>
  <si>
    <t>עלות כוללת בייצור תפוחים y בנקודה C:</t>
  </si>
  <si>
    <r>
      <t xml:space="preserve">Xmax - Xc = </t>
    </r>
    <r>
      <rPr>
        <sz val="12"/>
        <color rgb="FF00B050"/>
        <rFont val="David"/>
        <family val="2"/>
        <charset val="177"/>
      </rPr>
      <t>25 - 16</t>
    </r>
    <r>
      <rPr>
        <sz val="12"/>
        <color theme="1"/>
        <rFont val="David"/>
        <family val="2"/>
        <charset val="177"/>
      </rPr>
      <t xml:space="preserve"> = </t>
    </r>
    <r>
      <rPr>
        <sz val="12"/>
        <color rgb="FFFF0000"/>
        <rFont val="David"/>
        <family val="2"/>
        <charset val="177"/>
      </rPr>
      <t>9</t>
    </r>
  </si>
  <si>
    <t>העלות הכוללת של y בנקודה היא ההפרש בין x מקסימלי ל-x בנקודה</t>
  </si>
  <si>
    <t>עלות ממוצעת בייצור תפוחים y בנקודה C:</t>
  </si>
  <si>
    <r>
      <rPr>
        <sz val="12"/>
        <color rgb="FFFF0000"/>
        <rFont val="David"/>
        <family val="2"/>
        <charset val="177"/>
      </rPr>
      <t>9</t>
    </r>
    <r>
      <rPr>
        <sz val="12"/>
        <color theme="1"/>
        <rFont val="David"/>
        <family val="2"/>
        <charset val="177"/>
      </rPr>
      <t xml:space="preserve">/14 = </t>
    </r>
  </si>
  <si>
    <t>העלות הכוללת של y בנקודה (9) חלקי ערך y בנקודה (14)</t>
  </si>
  <si>
    <t>עלות שולית בייצור תפוחים בנקודה C:</t>
  </si>
  <si>
    <t xml:space="preserve">4/4 = </t>
  </si>
  <si>
    <t>כמה עולה לי לייצר את התפוח (y) האחרון</t>
  </si>
  <si>
    <t>כלל: העלות השולית בייצור y בנקודה</t>
  </si>
  <si>
    <t>היא 1 חלקי השיפוע בישר שמימין לנקודה</t>
  </si>
  <si>
    <t>לשם תרגול ההגדרה: מה העלות השולית</t>
  </si>
  <si>
    <t>בייצור y בנקודה B?</t>
  </si>
  <si>
    <t xml:space="preserve">במעבר מ-c ל- B, כאשר אני רוצה להגדיל </t>
  </si>
  <si>
    <t xml:space="preserve">את y ב-4, אני מוותר על 8 x (פער אנכי חלקי פער אופקי): </t>
  </si>
  <si>
    <t xml:space="preserve">אבל הואיל ורוצים לדעת את העלות השולית של y, </t>
  </si>
  <si>
    <t>מתבססים על 1 חלקי השיפוע:</t>
  </si>
  <si>
    <t>1/0.5 = 2</t>
  </si>
  <si>
    <t>אוי ואבי שייקה! X=10 לא מופיע על הגרף! מה נעשה?</t>
  </si>
  <si>
    <t>אל חשש! אל תחשוש מפניי כולה תרגיל בכלכלהההה.</t>
  </si>
  <si>
    <t>נסמן את הנקודה החדשה הנדרשת כנקודה Q. נקבל:</t>
  </si>
  <si>
    <t>הואיל ודנים בערך x של 10, הרי שבוודאות הוא נמצא בין 8 ל-16,</t>
  </si>
  <si>
    <t xml:space="preserve">כלומר בין הנקודות B ו- C על הגרף המקורי. </t>
  </si>
  <si>
    <t>כעת, אם נסתכל מעט יותר טוב על הקו שעליו נמצאת נקודה Q, ספציפית (זום אין), נראה שבעצם</t>
  </si>
  <si>
    <t>נקודה Q נמצאת על קו ישר, שאני לגמרי מכיר 2 נקודות עליו, הנה כך:</t>
  </si>
  <si>
    <t>ואז כמובן שאפשר לחשב שיפוע של הישר:</t>
  </si>
  <si>
    <t>נציב באחת מהנקודות את השיפוע (אני בחרתי בנקודה B) ונקבל:</t>
  </si>
  <si>
    <t>ולכן משוואת הקו הישר BC היא:</t>
  </si>
  <si>
    <t>ואם נציב במשוואה את ערך x בנקודה Q נקבל:</t>
  </si>
  <si>
    <t>ולכן נקודה Q היא למעשה:</t>
  </si>
  <si>
    <t>(10, 17)</t>
  </si>
  <si>
    <t>ועכשיו כשהנקודה ידועה אין שום בעיה לפתור:</t>
  </si>
  <si>
    <t>עלות כוללת בייצור תמרים בנקודה Q:</t>
  </si>
  <si>
    <t>Ymax - YQ = 20 - 17 = 3</t>
  </si>
  <si>
    <t>מקסימום y מינוס y בנקודה</t>
  </si>
  <si>
    <t>עלות ממוצעת בייצור תמרים בנקודה Q:</t>
  </si>
  <si>
    <t>3/10 = 0.3</t>
  </si>
  <si>
    <t>עלות כוללת חלקי x בנקודה</t>
  </si>
  <si>
    <t>עלות שולית בייצור תמרים בנקודה Q:</t>
  </si>
  <si>
    <t>4/8 = 0.5</t>
  </si>
  <si>
    <t>אם</t>
  </si>
  <si>
    <t>היו שואלים על העלות</t>
  </si>
  <si>
    <r>
      <t>השיפוע (</t>
    </r>
    <r>
      <rPr>
        <b/>
        <sz val="12"/>
        <color theme="1"/>
        <rFont val="David"/>
        <family val="2"/>
        <charset val="177"/>
      </rPr>
      <t>בערך מוחלט</t>
    </r>
    <r>
      <rPr>
        <sz val="12"/>
        <color theme="1"/>
        <rFont val="David"/>
        <family val="2"/>
        <charset val="177"/>
      </rPr>
      <t>)</t>
    </r>
  </si>
  <si>
    <t>השולית בייצור y</t>
  </si>
  <si>
    <t>כלומר: 0.5</t>
  </si>
  <si>
    <t>מדובר היה ב-1 חלקי</t>
  </si>
  <si>
    <t>וזה מה שצריך כאן</t>
  </si>
  <si>
    <t>השיפוע כלומר 1/0.5 = 2</t>
  </si>
  <si>
    <t>במפגשים הקודמים הצגנו את עקרון עקומת התמורה, הבהרנו את משמעותו של יתרון יחסי (מי יודע לייצר מוצרים</t>
  </si>
  <si>
    <t xml:space="preserve">בעלות שולית מינימלית, ומה המשמעות בדבר צורת עקומת התמורה ובנייתה). </t>
  </si>
  <si>
    <t>מפגש זה יכלול:</t>
  </si>
  <si>
    <t>א. תרגול נוסף (על בסיס שאריות מתרגיל בית 2, ראו גיליון קודם) והמחשה עקרונית של חילוצים שלא ביצענו יחד.</t>
  </si>
  <si>
    <t>ב. הצגה של עקרון חדש: מגבלות תשומות ייצור ואילוצי ייצור, והשפעתם על עקומת התמורה.</t>
  </si>
  <si>
    <t xml:space="preserve">תרגיל 1 - מגבלות של גורמי ייצור </t>
  </si>
  <si>
    <t xml:space="preserve">במשק ״שייקה הנקניק״ ניתן לייצר שני מוצרים: אייפונים (x) ומקבוקים (y). </t>
  </si>
  <si>
    <t>הייצור מתבסס על 2 תשומות ייצור: אלומיניום ולאפה פרגית.</t>
  </si>
  <si>
    <t>Macbooks</t>
  </si>
  <si>
    <t>נדרש א: איירו את עקומת התמורה!</t>
  </si>
  <si>
    <t>פתרון:</t>
  </si>
  <si>
    <t xml:space="preserve">שלב 1: הציגו את מקסימום היקף הייצור האפשרי בהיבט תשומת הייצור הראשונה (אלומיניום) על הצירים, </t>
  </si>
  <si>
    <t>כקו ישר.</t>
  </si>
  <si>
    <t>שלב 2: הציגו את מקסימום היקף הייצור האפשרי בהיבט תשומת הייצור השניה (לאפה פרגית) על הצירים,</t>
  </si>
  <si>
    <t xml:space="preserve">שלב 3: בטאו מתמטית את הישרים שבניתם בשלבים 1 ו-2. </t>
  </si>
  <si>
    <t xml:space="preserve">שלב 4: מצאו את נקודת החיתוך בין הישרים (איפה שייקה?). </t>
  </si>
  <si>
    <t xml:space="preserve">שלב 5: סמנו את עקומת התמורה, בתור צירוף הערכים הנמוכים ביותר של הישרים, לפני ואחרי נקודת החיתוך. </t>
  </si>
  <si>
    <t>נקודת החיתוך בין העקומים (שלב 4) - אני משווה בין משוואת y של גורמי הייצור השונים:</t>
  </si>
  <si>
    <t>iPhones</t>
  </si>
  <si>
    <t>העברת אגפים:</t>
  </si>
  <si>
    <t>תוצאה במונחי x:</t>
  </si>
  <si>
    <t>ערך x של שייקה (של החיתוך).</t>
  </si>
  <si>
    <t>הערה בהמשך לשאלת סטודנט:</t>
  </si>
  <si>
    <t>השיפוע של הישרים הוא היחס הפשוט בין נקודות החיתוך.</t>
  </si>
  <si>
    <t>תוצאה במונחי y, על ידי הצבה באחת מבין שתי משוואות ה- y שמצאנו:</t>
  </si>
  <si>
    <t>למשל, עבור ישר Laffa, השיפוע הוא 2- משום ש: 2 = 75 / 150</t>
  </si>
  <si>
    <t xml:space="preserve">עבור ישר אלומיניום, השיפוע הוא 1- משום ש: 1 = 100 / 100 </t>
  </si>
  <si>
    <t xml:space="preserve">ערך y של שייקה (שׁל החיתוך). </t>
  </si>
  <si>
    <t xml:space="preserve">ברגע שסיימתי את שלבי העבודה, הרי שלמעשה ניתן לנקות את חלקי התרשים הלא רלוונטיים - ולהשאר </t>
  </si>
  <si>
    <t>עם החלק הירוק (עקומת התמורה תכלס):</t>
  </si>
  <si>
    <t>נדרש ב: מהן הנקודות שעליהן קיימת אבטלה מבנית? מהי משמעותן?</t>
  </si>
  <si>
    <t>אבטלה:</t>
  </si>
  <si>
    <t>מצב שבו לא כל גורמי הייצור שאנו שואפים</t>
  </si>
  <si>
    <t xml:space="preserve">להעסיק / לנצל, אכן מנוצלים. </t>
  </si>
  <si>
    <t>על פי נתוני השאלה, גורמי הייצור היחידים</t>
  </si>
  <si>
    <t>במשק היו:</t>
  </si>
  <si>
    <t>א. לאפות - Laffa</t>
  </si>
  <si>
    <t>ב. אלומיניום - Aluminium</t>
  </si>
  <si>
    <t>אבטלה מתקיימת כאשר אין ניצול מלא</t>
  </si>
  <si>
    <t>של אחד או יותר מגורמי הייצור.</t>
  </si>
  <si>
    <t>נחדד ונפרק את השאלה:</t>
  </si>
  <si>
    <t>האם בנקודה A קיימת אבטלה, או שלא</t>
  </si>
  <si>
    <t>קיימת אבטלה (תעסוקה מלאה)?</t>
  </si>
  <si>
    <t>בנקודה A נמצאים על מגבלת הייצור</t>
  </si>
  <si>
    <t>האם בנקודה A סוג האבטלה המתקיימת היא מבנית</t>
  </si>
  <si>
    <t>של האלומיניום (ניצול מלא / תעסוקה מלאה).</t>
  </si>
  <si>
    <t>או אחרת?</t>
  </si>
  <si>
    <t>בנקודה A נמצאים מתחת למגבלת הייצור</t>
  </si>
  <si>
    <t>אבטלה מבנית: אבטלה ״לא מכוונת״, שפשוט ״אי אפשר</t>
  </si>
  <si>
    <t xml:space="preserve">של הלאפה (אבטלה / אין ניצול מלא). </t>
  </si>
  <si>
    <t xml:space="preserve">להמנע ממנה״ לאור מגבלות גורמי הייצור, מבלי לשנות  </t>
  </si>
  <si>
    <t xml:space="preserve">יש אבטלה של לאפות בלבד. </t>
  </si>
  <si>
    <t xml:space="preserve">את היקף הייצור. </t>
  </si>
  <si>
    <t xml:space="preserve">מבחינת הגרפים: כל עוד אני בנקודה שיש ישר של מגבלה ״מעליה״ - יש אבטלה. </t>
  </si>
  <si>
    <t>האם בנקודה A הייצור נחשב ״יעיל״?</t>
  </si>
  <si>
    <t>בהגדרה: כל הנקודות על עקומת התמורה (הירוקה) - הן יעילות. זה לא סותר את העובדה שבחלקן מתקיימת אבטלה</t>
  </si>
  <si>
    <t>מבנית.</t>
  </si>
  <si>
    <t>האם נקודה B היא:</t>
  </si>
  <si>
    <t>א. נקודה יעילה אפשרית</t>
  </si>
  <si>
    <t>ב. נקודה בלתי אפשרית</t>
  </si>
  <si>
    <t>ג. נקודה שבה מתקיימת אבטלה</t>
  </si>
  <si>
    <t xml:space="preserve">מגבלת הייצור מוגדרת על ידי עקומת </t>
  </si>
  <si>
    <t xml:space="preserve">התמורה, שנוצרה מחיתוך האילוצים - </t>
  </si>
  <si>
    <t xml:space="preserve">המכנה המשותף ״הנמוך״ (בירוק). </t>
  </si>
  <si>
    <t>האם נקודה C היא:</t>
  </si>
  <si>
    <t>ב. נקודה לא יעילה ובלתי אפשרית</t>
  </si>
  <si>
    <t>ג. נקודה לא יעילה ואפשרית</t>
  </si>
  <si>
    <t>ד. נקודה שעליה נמצאים שני גורמי הייצור</t>
  </si>
  <si>
    <t>באבטלה</t>
  </si>
  <si>
    <t>האם נקודה D היא:</t>
  </si>
  <si>
    <t>ה. ג ו-ד נכונות</t>
  </si>
  <si>
    <t>א. נקודה יעילה ובלתי אפשרית</t>
  </si>
  <si>
    <t xml:space="preserve">א - שגוי: נקודה C היא מתחת לעקומת </t>
  </si>
  <si>
    <t>ב. נקודה יעילה ואפשרית, שבה גורם הייצור המובטל הוא לאפה</t>
  </si>
  <si>
    <t xml:space="preserve">התמורה. לכן איננה יעילה. </t>
  </si>
  <si>
    <t>ג. נקודה יעילה ואפשרית, שבה גורם הייצור המובטל הוא אלומיניום</t>
  </si>
  <si>
    <t>ב. הנקודה לא יעילה - מתחת לעקומת התמורה,</t>
  </si>
  <si>
    <t>ד. נקודה יעילה ואפשרית, שבה האבטלה נובעת מחוסר יעילות</t>
  </si>
  <si>
    <t>ה. נקודה יעילה ואפשרית, שבה האבטלה מבנית</t>
  </si>
  <si>
    <t>ו. תשובות ג ו-ה נכונות.</t>
  </si>
  <si>
    <t>ג. נכון, ראו נימוק (ב).</t>
  </si>
  <si>
    <t>ז. תשובות ב ו-ד נכונות.</t>
  </si>
  <si>
    <t xml:space="preserve">ד. נכון, שני גורמי הייצור באבטלה: אבטלה </t>
  </si>
  <si>
    <t>כמובן: הנקודה יעילה, כי היא על עקומת התמורה.</t>
  </si>
  <si>
    <t>מתקיימת עבור כל גורם ייצור שהנקודה לא</t>
  </si>
  <si>
    <t>בכל הנקודות על עקומת התמורה (למעט השפיץ / שייקה) יש אבטלה.</t>
  </si>
  <si>
    <t>נמצאת על המגבלה שלו: נקודה C איננה על</t>
  </si>
  <si>
    <t>בנקודה D האבטלה היא של אלומיניום (נמצאים מתחת למגבלת</t>
  </si>
  <si>
    <t>מגבלת הלאפה (יש לאפות מובטלות), וגם איננה</t>
  </si>
  <si>
    <t xml:space="preserve">האלומיניום הכחולה). </t>
  </si>
  <si>
    <t xml:space="preserve">על מגבלת האלומיניום (יש אלומיניום מובטל). </t>
  </si>
  <si>
    <t xml:space="preserve">האבטלה מבנית (איננה נובעת מחוסר יעילות) הואיל ונמצאים על </t>
  </si>
  <si>
    <t xml:space="preserve">הואיל וזו לא נקודה יעילה, זוהי אבטלה </t>
  </si>
  <si>
    <t xml:space="preserve">עקומת התמורה. </t>
  </si>
  <si>
    <t>שמקורה בחוסר יעילות (בשונה מאבטלה מבנית)</t>
  </si>
  <si>
    <t>התשובה הנכונה: ו.</t>
  </si>
  <si>
    <t xml:space="preserve">התשובה היא ה. </t>
  </si>
  <si>
    <t xml:space="preserve">נדרש ג: חשבו את העלות השולית בייצור 62 יחידות של x. </t>
  </si>
  <si>
    <t>תשובה סופית: 2 יח׳ y</t>
  </si>
  <si>
    <t xml:space="preserve">כדי להשיב לשאלות שהן חישוביות, כדאי לקחת את הגרסה הנקייה ביותר של עקומת התמורה: זו שכוללת רק את </t>
  </si>
  <si>
    <t>המכנה המשותף (בירוק) ולא את יתר הנתונים.</t>
  </si>
  <si>
    <t>בנקודה זו, ערך X הוא גבוה מערך X בנקודת</t>
  </si>
  <si>
    <t>החיתוך: נתון X=62, גבוה מ-50.</t>
  </si>
  <si>
    <t xml:space="preserve">לכן, נמצאים על החלק של עקומת התמורה </t>
  </si>
  <si>
    <t xml:space="preserve">שהוא מימין לנקודת ״השבר״ (שייקה). </t>
  </si>
  <si>
    <t>לכן הנוסחה הרלוונטית היא:</t>
  </si>
  <si>
    <t>העלות השולית בייצור x היא תמיד השיפוע</t>
  </si>
  <si>
    <t xml:space="preserve">של הישר בנקודה שעליה נמצאים. </t>
  </si>
  <si>
    <t xml:space="preserve">ולכן העלות השולית לייצור x בנקודה F </t>
  </si>
  <si>
    <t xml:space="preserve">היא 2 יח׳ y. </t>
  </si>
  <si>
    <t>משק מייצר נקניקיות (x) ולחמניות (y) באמצעות גורמי הייצור הבאים:</t>
  </si>
  <si>
    <r>
      <t xml:space="preserve">קרקע - במשק יש </t>
    </r>
    <r>
      <rPr>
        <sz val="12"/>
        <color rgb="FFFF0000"/>
        <rFont val="David"/>
        <family val="2"/>
        <charset val="177"/>
      </rPr>
      <t>100</t>
    </r>
    <r>
      <rPr>
        <sz val="12"/>
        <color theme="1"/>
        <rFont val="David"/>
        <family val="2"/>
        <charset val="177"/>
      </rPr>
      <t xml:space="preserve"> דונם קרקע.</t>
    </r>
  </si>
  <si>
    <r>
      <t xml:space="preserve">עובדים - במשק יש </t>
    </r>
    <r>
      <rPr>
        <sz val="12"/>
        <color rgb="FF00B0F0"/>
        <rFont val="David"/>
        <family val="2"/>
        <charset val="177"/>
      </rPr>
      <t>1,000</t>
    </r>
    <r>
      <rPr>
        <sz val="12"/>
        <color theme="1"/>
        <rFont val="David"/>
        <family val="2"/>
        <charset val="177"/>
      </rPr>
      <t xml:space="preserve"> עובדים.</t>
    </r>
  </si>
  <si>
    <r>
      <t xml:space="preserve">מכונות - במשק יש </t>
    </r>
    <r>
      <rPr>
        <b/>
        <sz val="12"/>
        <color theme="1"/>
        <rFont val="David"/>
        <family val="2"/>
        <charset val="177"/>
      </rPr>
      <t>600</t>
    </r>
    <r>
      <rPr>
        <sz val="12"/>
        <color theme="1"/>
        <rFont val="David"/>
        <family val="2"/>
        <charset val="177"/>
      </rPr>
      <t xml:space="preserve"> מכונות.</t>
    </r>
  </si>
  <si>
    <r>
      <t xml:space="preserve">לייצור יח׳ x נדרשים </t>
    </r>
    <r>
      <rPr>
        <sz val="12"/>
        <color rgb="FFFF0000"/>
        <rFont val="David"/>
        <family val="2"/>
        <charset val="177"/>
      </rPr>
      <t>2</t>
    </r>
    <r>
      <rPr>
        <sz val="12"/>
        <color theme="1"/>
        <rFont val="David"/>
        <family val="2"/>
        <charset val="177"/>
      </rPr>
      <t xml:space="preserve"> דונם קרקע, </t>
    </r>
    <r>
      <rPr>
        <sz val="12"/>
        <color rgb="FF00B0F0"/>
        <rFont val="David"/>
        <family val="2"/>
        <charset val="177"/>
      </rPr>
      <t>25 עובדים</t>
    </r>
    <r>
      <rPr>
        <sz val="12"/>
        <color theme="1"/>
        <rFont val="David"/>
        <family val="2"/>
        <charset val="177"/>
      </rPr>
      <t xml:space="preserve"> ו-</t>
    </r>
    <r>
      <rPr>
        <b/>
        <sz val="12"/>
        <color theme="1"/>
        <rFont val="David"/>
        <family val="2"/>
        <charset val="177"/>
      </rPr>
      <t>10</t>
    </r>
    <r>
      <rPr>
        <sz val="12"/>
        <color theme="1"/>
        <rFont val="David"/>
        <family val="2"/>
        <charset val="177"/>
      </rPr>
      <t xml:space="preserve"> מכונות.</t>
    </r>
  </si>
  <si>
    <r>
      <t xml:space="preserve">לייצור יח׳ y נדרשים </t>
    </r>
    <r>
      <rPr>
        <sz val="12"/>
        <color rgb="FFFF0000"/>
        <rFont val="David"/>
        <family val="2"/>
        <charset val="177"/>
      </rPr>
      <t>4</t>
    </r>
    <r>
      <rPr>
        <sz val="12"/>
        <color theme="1"/>
        <rFont val="David"/>
        <family val="2"/>
        <charset val="177"/>
      </rPr>
      <t xml:space="preserve"> דונם קרקע, </t>
    </r>
    <r>
      <rPr>
        <sz val="12"/>
        <color rgb="FF00B0F0"/>
        <rFont val="David"/>
        <family val="2"/>
        <charset val="177"/>
      </rPr>
      <t>20 עובדים</t>
    </r>
    <r>
      <rPr>
        <sz val="12"/>
        <color theme="1"/>
        <rFont val="David"/>
        <family val="2"/>
        <charset val="177"/>
      </rPr>
      <t xml:space="preserve"> ו-</t>
    </r>
    <r>
      <rPr>
        <b/>
        <sz val="12"/>
        <color theme="1"/>
        <rFont val="David"/>
        <family val="2"/>
        <charset val="177"/>
      </rPr>
      <t>12</t>
    </r>
    <r>
      <rPr>
        <sz val="12"/>
        <color theme="1"/>
        <rFont val="David"/>
        <family val="2"/>
        <charset val="177"/>
      </rPr>
      <t xml:space="preserve"> מכונות.</t>
    </r>
  </si>
  <si>
    <t>נדרש: בנו את עקומת התמורה.</t>
  </si>
  <si>
    <t>עקומת התמורה היא ABC</t>
  </si>
  <si>
    <t>צירוף הישרים הנמוכים ביותר.</t>
  </si>
  <si>
    <t xml:space="preserve">שימו לב: בשונה משאלה קודמת, פרט לאילוצי </t>
  </si>
  <si>
    <t>הקרקע והעובדים, ישנו אילוץ / מגבלה נוספת</t>
  </si>
  <si>
    <t xml:space="preserve">של מכונות; אלא שמגבלה זו היא ״לא אפקטיבית״ - </t>
  </si>
  <si>
    <t>אף נקודה בעקומת התמורה לא נמצאת עליה.</t>
  </si>
  <si>
    <t>משוואת ישר של מגבלה:</t>
  </si>
  <si>
    <t xml:space="preserve">כדי לבטא את משוואת הישר למגבלה מסויימת - נניח, עובדים, תמיד נצא מנקודת החיתוך yMAX (כאן - 50), </t>
  </si>
  <si>
    <t xml:space="preserve">והשיפוע (במקרה של מגבלות) הוא היחס בין yMAX (בעובדים - 50) לבין xMAX (בעובדים - 40) בסימן שלילי. </t>
  </si>
  <si>
    <t>בהתאם, משוואת מגבלת הקרקע היא:</t>
  </si>
  <si>
    <t>עקומת התמורה - משוואות ישרים:</t>
  </si>
  <si>
    <t>מומלץ למצוא את נקודת החיתוך / השבר: על ידי השוואת משוואות הישרים הרלוונטיים:</t>
  </si>
  <si>
    <t>סיכום שלבי עבודה:</t>
  </si>
  <si>
    <t xml:space="preserve">מצאנו את נקודות החיתוך של המגבלות עם הצירים. </t>
  </si>
  <si>
    <t xml:space="preserve">למדנו לאפיין על בסיסן את משוואות הישרים. </t>
  </si>
  <si>
    <t>מצאנו את נקודת החיתוך בין האילוצים.</t>
  </si>
  <si>
    <t xml:space="preserve">קיבלנו - עקומת תמורה מלאה עם משוואות. </t>
  </si>
  <si>
    <t>משק מייצר מוצרי חקלאות (x) ומוצרי תעשייה (y) בעזרת גורמי הייצור הבאים:</t>
  </si>
  <si>
    <t>קרקעות - מהן יש למשק 1,000 דונם.</t>
  </si>
  <si>
    <t>עובדים - יש במשק 16,000 עובדים.</t>
  </si>
  <si>
    <t>מכונות - יש במשק 800 מכונות.</t>
  </si>
  <si>
    <t>לייצור יח׳ x נדרשים 10 דונם קרקע, 100 עובדים ו-5 מכונות.</t>
  </si>
  <si>
    <t>לייצור יח׳ yנדרשים 10 דונם קרקע, 100 עובדים ו-10 מכונות.</t>
  </si>
  <si>
    <t>א. בנו את עקומת התמורה.</t>
  </si>
  <si>
    <t>ב. האם קיים בזבוז (חוסר יעילות) כאשר מייצרים 40 יחידות תעשייה ו-60 יח׳ חקלאות?</t>
  </si>
  <si>
    <t xml:space="preserve">    הדרכה: תבדקו האם הנקודה הזו היא על עקומת התמורה (יעילות) או מתחתיה (אין יעילות). </t>
  </si>
  <si>
    <t>ג. האם קיים בזבוז כאשר מייצרים 50 יחידות תעשייה ו-40 יחידות חקלאות?</t>
  </si>
  <si>
    <t>ד. כמה יחידות תעשייה ניתן לייצר כאשר מייצרים ביעילות 30 יח׳ חקלאות?</t>
  </si>
  <si>
    <t xml:space="preserve">   הדרכה: איפה נמצאים על עקומת התמורה? באיזו נוסחה? הציבו בה, וגלו. רלוונטי גם להמשך.</t>
  </si>
  <si>
    <t>ה. מהי העלות השולית לייצור חקלאות כאשר מייצרים 55 יח׳ חקלאות?</t>
  </si>
  <si>
    <t>ו. מהי העלות העולית לייצור תעשיה כאשר מייצרים 60 יח׳ תעשייה?</t>
  </si>
  <si>
    <t xml:space="preserve">ז. כאשר המשק מייצר ביעילות 60 יח׳ תעשייה, מהם גורמי הייצור הנמצאים באבטלה מבנית ומהי רמת האבטלה - </t>
  </si>
  <si>
    <t xml:space="preserve">כלומר, ציינו כמה מובטלים ו/או כמה דונם קרקע ו/או כמה מכונות מובטלות). </t>
  </si>
  <si>
    <t>פתרון סעיף א - עקומת התמורה</t>
  </si>
  <si>
    <t>כזכור כדי לבנות את עקומת התמורה במקרה של ריבוי אילוצים / מגבלות ייצור, נחשב תחילה את היקף הייצור המקסימלי</t>
  </si>
  <si>
    <t xml:space="preserve">מכל מוצר על פי המגבלות השונות, ונעביר קווים רלוונטיים במערכת הצירים (כל קו / ישר מייצג אילוץ מסוים). </t>
  </si>
  <si>
    <t>מס׳ גורמי ייצור</t>
  </si>
  <si>
    <t>יח׳ נדרשות
לייצור x</t>
  </si>
  <si>
    <t>יח׳ נדרשות
לייצור y</t>
  </si>
  <si>
    <t>קרקע</t>
  </si>
  <si>
    <t>עובדים</t>
  </si>
  <si>
    <t>מכונות</t>
  </si>
  <si>
    <t>לגבי נוסחאות ישרי המגבלות, יש כמה כלים למצוא אותן. אבל הדרך שאותה אני הכי אוהב היא:</t>
  </si>
  <si>
    <t xml:space="preserve">נקודת החיתוך עם ציר y היא תמיד ״הערך החופשי״. כלומר תמיד מתחילים ממנו. </t>
  </si>
  <si>
    <t>לאחר מכן יבוא מקדם שלילי, ואז שיפוע, שהוא היחס בין yMax ל- xMax. כל זה כפול x. מאד פשוט, קבלו:</t>
  </si>
  <si>
    <t xml:space="preserve">אפשר לראות בקלי קלות שעובדים איננו אילוץ פעיל; הוא אף פעם לא ״נמוך״ יותר מהשניים האחרים, לכן הוא לא </t>
  </si>
  <si>
    <t>באמת מגביל את היקפי הייצור. מזכיר לכם שעקומת התמורה תמיד מהווה את החלק מהעקומים שהוא הנמוך ביותר</t>
  </si>
  <si>
    <t>בכל תחום הגדרה. ולכן עקומת התמורה תהיה מורכבת מהחלק הכחול (מנקודת החיתוך עם ציר y עד נקודת החיתוך</t>
  </si>
  <si>
    <t xml:space="preserve">עם מגבלת הקרקע) ולאחר מכן מהחלק הירוק (מנקודת החיתוך בין המגבלות עד נקודת החיתוך עם ציר ה - x). </t>
  </si>
  <si>
    <t xml:space="preserve">למעשה כדי לדעת מתי עקומת התמורה ״נשברת״ נרצה חשב את נקודת החיתוך בין מגבלת קרקע לבין מגבלת </t>
  </si>
  <si>
    <t>מכונות. נקבל:</t>
  </si>
  <si>
    <t>כלומר אם נרצה להציג באופן נקי את עקומת התמורה האיור ייראה כך:</t>
  </si>
  <si>
    <t>צריך להזכר לרגע בהגדרות:</t>
  </si>
  <si>
    <t>מוצרי חקלאות = x</t>
  </si>
  <si>
    <t>מוצרי תעשייה = y</t>
  </si>
  <si>
    <t xml:space="preserve">אם x=60, כי כאן היקף הייצור מחקלאות הוא 60, נמצאים מימין לנקודת השבר (כי x גדול מ-40). </t>
  </si>
  <si>
    <t>לכן הנוסחה שתקפה לעקומת התמורה נקבעת לפי אילוץ הקרקע:</t>
  </si>
  <si>
    <t>כלומר הנקודה שבה x=60 ו- y=40 נמצאת על עקומת התמורה ומשום כך היא יעילה.</t>
  </si>
  <si>
    <t>זוהי למעשה הנקודה המסומנת B על גבי העקום מטה.</t>
  </si>
  <si>
    <t xml:space="preserve">אם x=40, כי כאן היקף הייצור מחקלאות הוא 40, נמצאים בדיוק בנקודת השבר. </t>
  </si>
  <si>
    <t xml:space="preserve">בנקודה זו, ערך y (תעשייה) צריך להיות 60 ולא 50, כלומר זוהי נקודה לא יעילה (שבה מתקיים בזבוז) הנמצאת מתחת </t>
  </si>
  <si>
    <t>לעקומת התמורה.</t>
  </si>
  <si>
    <t>אם x=30, כי כאן היקף הייצור מחקלאות הוא 30, נמצאים משמאל לנקודת השבר שכן בה x=40. לכן הנוסחה שתקפה</t>
  </si>
  <si>
    <t>לעקומת התמורה היא זו שנקבעת לפי אילוץ המכונות, ובהתאם:</t>
  </si>
  <si>
    <t>כלומר ניתן לייצר 65 יח׳ תעשייה כאשר מייצרים ביעילות 30 יח׳ חקלאות.</t>
  </si>
  <si>
    <t xml:space="preserve">כאשר מייצרים 55 יח׳ חקלאות נמצאים על מגבלת אילוץ הקרקע (מימין לנקודת השבר). </t>
  </si>
  <si>
    <t>במצב כזה השיפוע של הישר (ישר אילוץ הקרקע) הוא זה שמגדיר באופן ישיר את העלות השולית לייצור חקלאות,</t>
  </si>
  <si>
    <t xml:space="preserve">השיפוע הוא 1-, לכן נוכל לומר: העלות השולית לייצור חקלאות כאשר מייצרים 55 יח׳ חקלאות היא 1 (1 יח׳ תעשייה). </t>
  </si>
  <si>
    <t xml:space="preserve">שימו לב. הפעם הנקודה היא ייצור 60 יח׳ תעשייה. כלומר y=60. נמצאים בדיוק על נקודת השבר. </t>
  </si>
  <si>
    <r>
      <t xml:space="preserve">כשנמצאים בדיוק על נקודת השבר, העלות השולית בייצור y תהיה </t>
    </r>
    <r>
      <rPr>
        <b/>
        <sz val="12"/>
        <color theme="1"/>
        <rFont val="David"/>
        <family val="2"/>
        <charset val="177"/>
      </rPr>
      <t>הערך ההפכי לשיפוע של הישר שנמצא מימין לנקודה</t>
    </r>
  </si>
  <si>
    <t>זו. שימו לב שמימין לנקודת השבר השיפוע הוא 1-, ההפכי של 1 עדיין 1, ולכן העללות השולית לייצור תעשיה כאשר מייצרים</t>
  </si>
  <si>
    <t xml:space="preserve">בסך הכל 60 יח׳ תעשייה היא 1 (1 יח׳ חקלאות). </t>
  </si>
  <si>
    <t xml:space="preserve">ז. כאשר המשק מייצר ביעילות 60 יח׳ תעשייה, מהם גורמי הייצור הנמצאים באבטלה מבנית ומהי רמת האבטלה </t>
  </si>
  <si>
    <t>כאשר המשק מייצר ביעילות 60 יח׳ תעשייה, נמצאים בנקודת החיתוך בין אילוץ קרקעות לבין אילוץ מכונות,</t>
  </si>
  <si>
    <t>כלומר משני גורמי ייצור אלה האבטלה 0 (אין אבטללה / תעסוקה מלאה).</t>
  </si>
  <si>
    <t>לעומת זאת, העובדים (שהם אילוץ לא פעיל) מובטלים. כדי להזכר בכך ביתר נוחות, נציג את התרשים המקורי:</t>
  </si>
  <si>
    <t>כדי לחשב כמה עובדים מובטלים, נבדוק כמה עובדים קיימים במשק:</t>
  </si>
  <si>
    <t>התשובה</t>
  </si>
  <si>
    <t>נבדוק כמה עובדים מעוסקים בייצור 40 יח׳ חקלאות (x):</t>
  </si>
  <si>
    <t>בסך הכל 100 עובדים ליח׳ x כפול 40 יח׳ x:</t>
  </si>
  <si>
    <t xml:space="preserve">100 * 40 = </t>
  </si>
  <si>
    <t>נבדוק כמה עובדים מועסקים בייצור 60 יח׳ תעשייה (y):</t>
  </si>
  <si>
    <t>בסך הכל 100 עובדים ליח׳ y כפול 60 יח׳ y:</t>
  </si>
  <si>
    <t xml:space="preserve">100 * 60 = </t>
  </si>
  <si>
    <t>סך הכל תעסוקת עובדים:</t>
  </si>
  <si>
    <t xml:space="preserve">4,000 + 6,000 = </t>
  </si>
  <si>
    <t>מספר העובדים הכולל במשק:</t>
  </si>
  <si>
    <t>לכן היקף האבטלה של עובדים:</t>
  </si>
  <si>
    <t xml:space="preserve">16,000 - 10,000 = </t>
  </si>
  <si>
    <t>והמסקנה: בסך הכל מובטל רק גורם הייצור עובדים - 6,000 עובדים אינם מועסקים לאור אבטלה מבנית.</t>
  </si>
  <si>
    <t>רקע - מי אתה, מסחר בינלאומי?</t>
  </si>
  <si>
    <t xml:space="preserve">הבסיס למסחר בינלאומי בצורה הפשוטה ביותר שלו, הוא אינטואיטיבי: </t>
  </si>
  <si>
    <t>הבסיס לדיון ברמה הכמותית הוא: כל מדינה תייצר את המוצר שבייצורו יש לה יתרון יחסי (יתרון יחסי משמעו</t>
  </si>
  <si>
    <t xml:space="preserve">עלות שולית נמוכה בייצור אותו מוצר). </t>
  </si>
  <si>
    <t xml:space="preserve">בדרך כזו, כשכל משק מייצר מה שהוא ״טוב בו״, שתי המדינות יוצאות ״מורווחות״, או בשפה של עקומת התמורה - </t>
  </si>
  <si>
    <t>עקומת התמורה בהנחת היכולת לבצע מסחר בינלאומי תהיה ״טובה״ ו״גבוהה״ יותר מעקומת התמורה לפני</t>
  </si>
  <si>
    <t xml:space="preserve">מסחר בינלאומי. </t>
  </si>
  <si>
    <t>הגדרות חשובות:</t>
  </si>
  <si>
    <t>בהיעדר מסחר בינלאומי (משק סגור): מה שהמשק מייצר = מה שהמשק צורך.</t>
  </si>
  <si>
    <t>כשקיים מסחר בינלאומי: מה שהמשק מייצר שונה ממה שהמשק צורך. כמובן בהנחה שיש הבדל בעלויות השוליות.</t>
  </si>
  <si>
    <t>תרגיל מקיף הדרגתי הממחיש את העקרונות המרכזיים בנושא</t>
  </si>
  <si>
    <t xml:space="preserve">משק ״נעמי״ יכול לייצר 800 יח׳ של נקניק או 400 יח׳ של אייפונים. </t>
  </si>
  <si>
    <t>א. האם קיים בסיס  למסחר בינלאומי?</t>
  </si>
  <si>
    <t>אייפון</t>
  </si>
  <si>
    <t>משק ״שייקוני״:</t>
  </si>
  <si>
    <t>משק ״נעמי״:</t>
  </si>
  <si>
    <t>נקניק</t>
  </si>
  <si>
    <t>אפשר לראות שהעלויות השוליות שונות:</t>
  </si>
  <si>
    <t xml:space="preserve">העלות השולית בייצור x במשק ״שייקוני״ היא 1 (שיפוע עקומת התמורה בערך מוחלט). </t>
  </si>
  <si>
    <t xml:space="preserve">העלות השולית בייצור x במשק ״נעמי״ היא 0.5 (שיפוע עקומת התמורה בערך מוחלט). </t>
  </si>
  <si>
    <t>העלות השולית בייצור y במשק ״שייקוני״ היא 1 (ההפכי לעלות שולית בייצור x, אבל 1 = 1/1).</t>
  </si>
  <si>
    <t xml:space="preserve">העלות השולית בייצור y במשק נעמי היא 2 (ההפכי לעלות שולית בייצור x, אבל 1/0.5 = 2). </t>
  </si>
  <si>
    <r>
      <t xml:space="preserve">לכן קיים בסיס למסחר בינלאומי - המשקים לא דומים; יש הבדלים בעלויות השוליות: למשק ״נעמי״ יש </t>
    </r>
    <r>
      <rPr>
        <b/>
        <sz val="12"/>
        <color theme="1"/>
        <rFont val="David"/>
        <family val="2"/>
        <charset val="177"/>
      </rPr>
      <t>יתרון יחסי</t>
    </r>
    <r>
      <rPr>
        <sz val="12"/>
        <color theme="1"/>
        <rFont val="David"/>
        <family val="2"/>
        <charset val="177"/>
      </rPr>
      <t xml:space="preserve"> </t>
    </r>
  </si>
  <si>
    <t xml:space="preserve">בייצור x הואיל והעלות השולית בייצור נקניק (x) במשק זה נמוכה יותר: 0.5&lt;1. </t>
  </si>
  <si>
    <r>
      <t xml:space="preserve">למשק ״שייקוני״ יש </t>
    </r>
    <r>
      <rPr>
        <b/>
        <sz val="12"/>
        <color theme="1"/>
        <rFont val="David"/>
        <family val="2"/>
        <charset val="177"/>
      </rPr>
      <t>יתרון יחסי</t>
    </r>
    <r>
      <rPr>
        <sz val="12"/>
        <color theme="1"/>
        <rFont val="David"/>
        <family val="2"/>
        <charset val="177"/>
      </rPr>
      <t xml:space="preserve"> בייצור y, הואיל והעלות השולית בייצור אייפון (y) במשק שייקוני נמוכה יותר: 1&lt;2.</t>
    </r>
  </si>
  <si>
    <t>הציגו את היקף הייצור והצריכה בכל מדינה.</t>
  </si>
  <si>
    <r>
      <t xml:space="preserve">אם מסיבה כלשהי </t>
    </r>
    <r>
      <rPr>
        <b/>
        <u/>
        <sz val="12"/>
        <color theme="1"/>
        <rFont val="David"/>
        <family val="2"/>
        <charset val="177"/>
      </rPr>
      <t>לא מתקיים מסחר בינלאומי</t>
    </r>
    <r>
      <rPr>
        <b/>
        <sz val="12"/>
        <color theme="1"/>
        <rFont val="David"/>
        <family val="2"/>
        <charset val="177"/>
      </rPr>
      <t xml:space="preserve">, היקפי הייצור והצריכה בהכרח זהים. </t>
    </r>
  </si>
  <si>
    <t>לכן, נפעל על פי נתוני עקומת התמורה הספציפית של כל משק.</t>
  </si>
  <si>
    <t xml:space="preserve">איך הגענו לערכים? פשוט הצבנו x=300 </t>
  </si>
  <si>
    <t xml:space="preserve">איך הגענו לערכים? פשוט הצבנו x=400 </t>
  </si>
  <si>
    <t>וקיבלנו:</t>
  </si>
  <si>
    <t>בנוסף, לאור העובדה שבין מדינות אלו אין מסחר בינלאומי, הרי שבהכרח היקף הייצור = היקף הצריכה.</t>
  </si>
  <si>
    <t>התשובה:</t>
  </si>
  <si>
    <t>נעמי מייצרת 400 נקניק ו-200 אייפון וצורכת אותם.</t>
  </si>
  <si>
    <t>ג. מה צריך להיות המחיר העולמי לנקניק ולאייפון שיצדיק קיום מסחר בינלאומי?</t>
  </si>
  <si>
    <t>בנדרש א ראינו כי העלויות השוליות למוצרים השונים הן, בכל משק:</t>
  </si>
  <si>
    <t>נעמי</t>
  </si>
  <si>
    <t>עלות שולית x</t>
  </si>
  <si>
    <t>עלות שולית y</t>
  </si>
  <si>
    <r>
      <t xml:space="preserve">כל עוד המחיר בשוק העולמי למוצר מסוים הוא </t>
    </r>
    <r>
      <rPr>
        <b/>
        <sz val="12"/>
        <color theme="1"/>
        <rFont val="David"/>
        <family val="2"/>
        <charset val="177"/>
      </rPr>
      <t>בין</t>
    </r>
    <r>
      <rPr>
        <sz val="12"/>
        <color theme="1"/>
        <rFont val="David"/>
        <family val="2"/>
        <charset val="177"/>
      </rPr>
      <t xml:space="preserve"> העלויות השוליות של המוצרים במדינות השונות, יש הצדקה למסחר בינלאומי.</t>
    </r>
  </si>
  <si>
    <t>בשפה פשוטה, טווח המחירים המצדיק מסחר בינלאומי הוא:</t>
  </si>
  <si>
    <t>מחיר נקניק (x):</t>
  </si>
  <si>
    <t>ומה המשמעות? ש״נעמי״ לא תמכור x במחיר נמוך מ-0.5, אך ״שייקונים״ לא יקנה x במחיר גבוה מ-1.</t>
  </si>
  <si>
    <t>מחיר אייפון (y):</t>
  </si>
  <si>
    <t xml:space="preserve">ומה המשמעות? ש״שייקונים״ לא ימכרו y במחיר נמוך מ-1,  אך ״נעמי״ לא תקנה y במחיר גבוה מ-2. </t>
  </si>
  <si>
    <t>אפשר לראות שמחיר האייפון הוא בטווח המצדיק מסחר בינלאומי. לכן משק שייקונים ייצר אייפונים (y)</t>
  </si>
  <si>
    <t xml:space="preserve">ואילו משק נעמי ייצר רק נקניקים (x). </t>
  </si>
  <si>
    <t>ה. נקבע כי המחיר לאייפון הוא 1.5. מהי עקומת אפשרויות הצריכה של כל משק?</t>
  </si>
  <si>
    <t>שייקוני מייצר רק אייפונים:</t>
  </si>
  <si>
    <t>המחיר לאייפון נתון: 1.5</t>
  </si>
  <si>
    <r>
      <t xml:space="preserve">הוא יכול למכור אותם בשוק הבינלאומי, בתמורה ל-1.5 נקניקים לאייפון. כך שיוכל לצרוך מקסימלית </t>
    </r>
    <r>
      <rPr>
        <sz val="12"/>
        <color rgb="FFFF0000"/>
        <rFont val="David"/>
        <family val="2"/>
        <charset val="177"/>
      </rPr>
      <t>900</t>
    </r>
    <r>
      <rPr>
        <sz val="12"/>
        <color theme="1"/>
        <rFont val="David"/>
        <family val="2"/>
        <charset val="177"/>
      </rPr>
      <t xml:space="preserve"> נקניקים. </t>
    </r>
  </si>
  <si>
    <t xml:space="preserve">600 * 1.5 = </t>
  </si>
  <si>
    <t>נעמי מייצרת רק נקניקים:</t>
  </si>
  <si>
    <t>המחיר ״למוצר הנוסף״: 1 חלקי המחיר למוצר האחר:</t>
  </si>
  <si>
    <t>1/1.5 = 2/3</t>
  </si>
  <si>
    <t>היא יכולה למכור אותם בשוק הבינלאומי, בתמורה ל-2/3 אייפון לנקניק. בסך הכל תוכל לצרוך מקסימלית אייפונים:</t>
  </si>
  <si>
    <t xml:space="preserve">800 * 2/3 = </t>
  </si>
  <si>
    <t>ייצור:</t>
  </si>
  <si>
    <t>באדום:</t>
  </si>
  <si>
    <t>אפשרויות צריכה</t>
  </si>
  <si>
    <t>אפשרויות הצריכה</t>
  </si>
  <si>
    <t>עקום אפשרויות הצריכה - שייקונים:</t>
  </si>
  <si>
    <t>עקום אפשרויות הצריכה - נעמי:</t>
  </si>
  <si>
    <t xml:space="preserve">ו. הניחו כעת כי במשק נעמי מעוניינים לצרוך 200 אייפונים. פרטו את נתוני המסחר: </t>
  </si>
  <si>
    <t>אז ככה:</t>
  </si>
  <si>
    <t xml:space="preserve">שייקונים מייצר 600 אייפונים (כי בייצורם יש למשק זה ייתרון יחסי). </t>
  </si>
  <si>
    <t xml:space="preserve">היא תמכור 200 אייפונים (זה הכמות שנעמי מוכנה לצרוך) בתמורה ל-1.5 נקניקים לאייפון. בסך הכל תקבל 300 נקניקים. </t>
  </si>
  <si>
    <t xml:space="preserve">1.5 * 200 = </t>
  </si>
  <si>
    <t xml:space="preserve">את 400 האייפונים הנותרים (600 בניכוי ה-200 שמכרה לנעמי) היא תצרוך. </t>
  </si>
  <si>
    <t>אז בעצם:</t>
  </si>
  <si>
    <t>שיייקונים מייצרת: 600 אייפונים</t>
  </si>
  <si>
    <t>מייצאת / מוכרת לנעומי 200 אייפונים &gt;&gt;&gt;&gt;&gt; נותרים 400 אייפונים</t>
  </si>
  <si>
    <t>מקבלת / מייבאת בתמורה 300 נקניקים</t>
  </si>
  <si>
    <t xml:space="preserve">שייקונים צורכת: 400 אייפונים </t>
  </si>
  <si>
    <t>נקניקים בלחמניה Willy Dog</t>
  </si>
  <si>
    <t>נעמי מייצרת 800 נקניקים (כי בייצורם יש למשק זה יתרון יחסי). היא משלמת 300 נקניקים עבור האייפונים למשק</t>
  </si>
  <si>
    <t xml:space="preserve">שייקוני לפי מחיר של 1.5 לאייפון (היא רוצה 200 אייפונים). את שאר הנקניקים (500) תצרוך. </t>
  </si>
  <si>
    <t>נעומי מייצרת: 800 נקניקים</t>
  </si>
  <si>
    <t>מייצאת / מוכרת לשייקונים 300 נקניקים &gt;&gt;&gt;&gt;&gt; נותרים 500 נקניקים</t>
  </si>
  <si>
    <t>מקבלת / מייבאת: 200 אייפונים</t>
  </si>
  <si>
    <t>נעומי צורכת:</t>
  </si>
  <si>
    <t>נקניקים בלחמניה Willy Dog מסתובבים על הסלילים ב - Yellow</t>
  </si>
  <si>
    <t>אייפונים</t>
  </si>
  <si>
    <t>צריכה:</t>
  </si>
  <si>
    <t>ייצוא 200</t>
  </si>
  <si>
    <t>אייפונים לנעומי</t>
  </si>
  <si>
    <t>טבלת סיכום:</t>
  </si>
  <si>
    <t>שייקוני</t>
  </si>
  <si>
    <t>ייצור x</t>
  </si>
  <si>
    <t>בהנחה שקיים מסחר בינלאומי (הבדל בעלויות</t>
  </si>
  <si>
    <t>ייצור y</t>
  </si>
  <si>
    <t>השוליות ויחס מחירים עם האי שיוונים למעלה)</t>
  </si>
  <si>
    <t>מכירת x</t>
  </si>
  <si>
    <t xml:space="preserve">מתבסס על נתון חיצוני לגבי אחד המשקים. </t>
  </si>
  <si>
    <t>מכירת y</t>
  </si>
  <si>
    <t>כאן: נעומי רוצה 200 אייפונים. זה מה ששייקונים מייצאת / מוכרת</t>
  </si>
  <si>
    <t>קניית x</t>
  </si>
  <si>
    <t>מה שמשק מסויים מוכר / מייצא, המשק הנגדי</t>
  </si>
  <si>
    <t>קניית y</t>
  </si>
  <si>
    <t>קונה / מייבא</t>
  </si>
  <si>
    <t>צריכת x</t>
  </si>
  <si>
    <t>מה שקונים / מייבאים: צורכים באופן מלא</t>
  </si>
  <si>
    <t>צריכת y</t>
  </si>
  <si>
    <t>כל היתרה מהמוצר שמייצרים - צורכים גם כן</t>
  </si>
  <si>
    <r>
      <t>במשק ״</t>
    </r>
    <r>
      <rPr>
        <b/>
        <sz val="12"/>
        <color theme="1"/>
        <rFont val="David"/>
        <family val="2"/>
        <charset val="177"/>
      </rPr>
      <t>נקניקי העיר</t>
    </r>
    <r>
      <rPr>
        <sz val="12"/>
        <color theme="1"/>
        <rFont val="David"/>
        <family val="2"/>
        <charset val="177"/>
      </rPr>
      <t xml:space="preserve">״ 100 עובדים. </t>
    </r>
  </si>
  <si>
    <t xml:space="preserve">כל עובד מסוגל לייצר 20 יחידות של נקניק (x) או 4 יח׳ של מיץ גזר (y). </t>
  </si>
  <si>
    <r>
      <t>במשק ״</t>
    </r>
    <r>
      <rPr>
        <b/>
        <sz val="12"/>
        <color theme="1"/>
        <rFont val="David"/>
        <family val="2"/>
        <charset val="177"/>
      </rPr>
      <t>נקניקי הכפר</t>
    </r>
    <r>
      <rPr>
        <sz val="12"/>
        <color theme="1"/>
        <rFont val="David"/>
        <family val="2"/>
        <charset val="177"/>
      </rPr>
      <t>״ 500 עובדים.</t>
    </r>
  </si>
  <si>
    <t>כל עובד מסוגל לייצר 10 יח׳ נקניק (x) או יחידה אחת של מיץ גזר (y).</t>
  </si>
  <si>
    <t>בין המשקים אין מסחר.</t>
  </si>
  <si>
    <r>
      <t>במשק ״נקניקי הכפר״ במצב המוצא, נוהגים לייצר 2,000 יחידות של נקניק ו-</t>
    </r>
    <r>
      <rPr>
        <sz val="12"/>
        <color rgb="FFFF0000"/>
        <rFont val="David"/>
        <family val="2"/>
        <charset val="177"/>
      </rPr>
      <t>300</t>
    </r>
    <r>
      <rPr>
        <sz val="12"/>
        <color theme="1"/>
        <rFont val="David"/>
        <family val="2"/>
        <charset val="177"/>
      </rPr>
      <t xml:space="preserve"> יח׳ של מיץ גזר.</t>
    </r>
  </si>
  <si>
    <t xml:space="preserve">א. הציגו את עקומת התמורה של כל משק. </t>
  </si>
  <si>
    <t xml:space="preserve">ב. ציינו את היקף הייצור והצריכה של כל משק (רמז: בהינתן שאין מסחר, זו אותה נקודה / אותם ערכים). </t>
  </si>
  <si>
    <t>ג. לאיזה משק יתרון יחסי בנקניק? לאיזה משק יתרון יחסי במיץ גזר?</t>
  </si>
  <si>
    <t>ד. הניחו כי מתקיים מסחר בינלאומי. מחיר יחידת מיץ גזר בשוק העולמי היא 6 יח׳ נקניק. מהי נקודת הייצור ומהי</t>
  </si>
  <si>
    <r>
      <t xml:space="preserve">נקודת הצריכה בכל משק, </t>
    </r>
    <r>
      <rPr>
        <sz val="12"/>
        <color rgb="FFFF0000"/>
        <rFont val="David"/>
        <family val="2"/>
        <charset val="177"/>
      </rPr>
      <t>אם ממשיכים לצרוך את אותן כמויות נקניק של 1,000 בכל משק (נסח השאלה תוקן)?</t>
    </r>
  </si>
  <si>
    <t>ה. התוו את עקומת התמורה במצב שבו שני המשקים מתאחדים למדינה אחת. טיפ: שאלה מורכבת יותר; היא נשענת</t>
  </si>
  <si>
    <t xml:space="preserve">על הכלים של מפגש 2 יותר מאשר על הכלים של המפגש הנוכחי. </t>
  </si>
  <si>
    <t>פתרון</t>
  </si>
  <si>
    <t>עשיתי לכם פה טריק: לא נתון מה היקף הייצור המקסימלי בכל משק. צריך לחשב אותו. אנחנו יודעים ש:</t>
  </si>
  <si>
    <t>במשק נקניקי העיר יש 100 עובדים. כל עובד יכול לייצר 20 יחידות נקניק, לכן היקף הייצור המקסימלי מנקניק</t>
  </si>
  <si>
    <t xml:space="preserve">יהיה 100 * 20 = 2,000. </t>
  </si>
  <si>
    <t>בנוסף כל עובד יכול לייצר 4 יח׳ מיץ גזר. לכן היקף הייצור המקסימלי של מיץ גזר יהיה 4 * 100 = 400.</t>
  </si>
  <si>
    <t>במשק נקניקי הכפר יש 500 עובדים. כל עובד יכול לייצר 10 יח׳ נקניק, לכן היקף הייצור המקסימלי מנקניק</t>
  </si>
  <si>
    <t xml:space="preserve">יהיה 500 * 10 = 5,000. </t>
  </si>
  <si>
    <t xml:space="preserve">בנוסף כל עובד יכול לייצר 1 יח׳ של מיץ גזר, לכן היקף הייצור המקסימלי של מיץ גזר יהיה 1 * 500 = 500. </t>
  </si>
  <si>
    <t>נקניקי העיר:</t>
  </si>
  <si>
    <t>מיץ גזר</t>
  </si>
  <si>
    <t>נקניקי הכפר:</t>
  </si>
  <si>
    <t>בנקניקי העיר: נתון כי צורכים ומייצרים 1,000 יח׳ נקניק כלומר x=1,000</t>
  </si>
  <si>
    <t>במקביל נתון כי מייצרים וצורכים 200 יח׳ מיץ גזר, הגיוני כי:</t>
  </si>
  <si>
    <t xml:space="preserve">נתון במצב המוצא 2,000 יח׳ נקניק. </t>
  </si>
  <si>
    <t>y = 400 - 0.2x = 400 - 0.2*1,000 = 200</t>
  </si>
  <si>
    <r>
      <t xml:space="preserve">במקביל 300 יח׳ מיץ גזר (שימו לב זה נתון </t>
    </r>
    <r>
      <rPr>
        <b/>
        <sz val="12"/>
        <color rgb="FFFF0000"/>
        <rFont val="David"/>
        <family val="2"/>
        <charset val="177"/>
      </rPr>
      <t>שתוקן</t>
    </r>
    <r>
      <rPr>
        <sz val="12"/>
        <color theme="1"/>
        <rFont val="David"/>
        <family val="2"/>
        <charset val="177"/>
      </rPr>
      <t xml:space="preserve"> בנתוני התרגיל המקורי). </t>
    </r>
  </si>
  <si>
    <t>הגיוני כי:</t>
  </si>
  <si>
    <t>y = 500 - 0.1 * 2,000 = 500 - 200 = 300</t>
  </si>
  <si>
    <t>שימו לב! נתון שאין מסחר בינלאומי. זה אומר בהכרח שנקודת הייצור ונקודת הצריכה היא אותה נקודה, והיא מסומנת</t>
  </si>
  <si>
    <t>בנקודות A ו- B בהתאמה לעיל על גבי עקומות הייצור של כל משק.</t>
  </si>
  <si>
    <t>כדי לדעת היכן יש יתרון יחסי, יש לדעת מהי העלות השולית בייצור כל מוצר.</t>
  </si>
  <si>
    <t>העלות השולית בייצור x היא הערך המוחלט של השיפוע, והעלות השולית בייצור y היא 1 חלקי הערך המוחלט של השיפוע:</t>
  </si>
  <si>
    <t>נקניקי העיר</t>
  </si>
  <si>
    <t>נקניקי הכפר</t>
  </si>
  <si>
    <t>יתרון יחסי ל...</t>
  </si>
  <si>
    <t>נקניקי הכפר. כי העלות השולית נמוכה יותר</t>
  </si>
  <si>
    <t>גזר</t>
  </si>
  <si>
    <t>נקניקי העיר. כי העלות השולית נמוכה יותר.</t>
  </si>
  <si>
    <t>כדי שיתקיים מסחר בינלאומי, המחיר ליחידת גזר חייב להיות בין 5 ל-10 (בין טווח העלות השולית של y שמצאנו</t>
  </si>
  <si>
    <t xml:space="preserve">לעיל). והואיל והמחיר בפועל 6 אכן בטווח זה, מוצדק לקיים מסחר בינלאומי. </t>
  </si>
  <si>
    <t>בהתאם, עלינו להעתיק לכאן את עקומות הייצור, ולהוסיף את עקומות הצריכה.</t>
  </si>
  <si>
    <t>בנוסף, במצב של מסחר בינלאומי, ״נקניקי הכפר״ מייצר רק x, ו״נקניקי העיר״ מייצר רק y. למה? כי בהנחות</t>
  </si>
  <si>
    <t>מסחר בינלאומי, כל משק מייצר רק מה שהוא ״טוב בו״. כלומר את אותו המוצר שבייצורו יש למשק יתרון יחסי.</t>
  </si>
  <si>
    <t xml:space="preserve">ועכשיו נחשוב על מסחר: אם נקניקי העיר מייצר רק y, מיץ גזר, הוא מייצר 400 יח׳ מיץ גזר, נכון? מעולה. זו נקודה C על </t>
  </si>
  <si>
    <t>עקומת הייצור של נקניקי העיר. הוא יכול תיאורטית למכור את כל מיץ הגזר במחיר עולמי של 6 יח׳ גזר ולקבל בתמורה</t>
  </si>
  <si>
    <r>
      <t>לא פחות מ-2,400 יח׳ של נקניק: 2,400 = 6 * 400. כלומר, בעקומת ה</t>
    </r>
    <r>
      <rPr>
        <b/>
        <sz val="12"/>
        <color theme="1"/>
        <rFont val="David"/>
        <family val="2"/>
        <charset val="177"/>
      </rPr>
      <t>צריכה</t>
    </r>
    <r>
      <rPr>
        <sz val="12"/>
        <color theme="1"/>
        <rFont val="David"/>
        <family val="2"/>
        <charset val="177"/>
      </rPr>
      <t xml:space="preserve"> שהיא העקומה החדשה של נקניקי העיר,</t>
    </r>
  </si>
  <si>
    <t>ה-yMAX יישאר 400 אבל ה - xMAX יגדל ל-2,400. זה יוביל לעקומת צריכה (אדומה) חדשה. היא יוצאת מאותו חותך 400,</t>
  </si>
  <si>
    <t xml:space="preserve">אבל השיפוע ישתנה (זכרו שהשיפוע הוא yMAX חלקי xMAX ולכן הוא הופך להיות 1/6 = 2,400 / 400). </t>
  </si>
  <si>
    <t>נקניקי הכפר מייצרים רק נקניק. אם הם מוכרים את הנקניק בשוק העולמי, אז הואיל והמחיר לנקניק לא נתון (אלא למיץ גזר)</t>
  </si>
  <si>
    <t xml:space="preserve">המחיר לנקניק הוא ה״הפכי״ למחיר מיץ גזר: מחיר מיץ גזר 6, מחיר נקניק יהיה 1/6. אם נכפול 5,000 נקניק ב-1/6 נקבל </t>
  </si>
  <si>
    <t>את היקף הצריכה המירבי האפשרי בנקניקי הכפר במונחים של מיץ גזר:</t>
  </si>
  <si>
    <t xml:space="preserve">5,000 * 1/6 = </t>
  </si>
  <si>
    <t>זה בעצם yMAX</t>
  </si>
  <si>
    <t>של עקום הצריכה בנקניקי הכפר.</t>
  </si>
  <si>
    <t>אז בעצם, נקודות הייצור הן:</t>
  </si>
  <si>
    <t>נקניקי העיר - מייצרים 400 מיץ גזר.</t>
  </si>
  <si>
    <t>נקניקי הכפר - מייצרים 5,000 נקניק.</t>
  </si>
  <si>
    <t xml:space="preserve">לגבי נקודת הצריכה - </t>
  </si>
  <si>
    <t>לגבי נקודת הצריכה:</t>
  </si>
  <si>
    <t>נתון: נקניקי העיר צורך 1,000 נקניק. לכן היקף הצריכה מ-y יהיה לפי עקומת</t>
  </si>
  <si>
    <t xml:space="preserve">נקניקי הכפר צורך 1,000 נקניק. לכן היקף הצריכה מ-y יהיה </t>
  </si>
  <si>
    <t>הצריכה החדשה האדומה:</t>
  </si>
  <si>
    <t>לפי נקודת הצריכה החדשה האדומה:</t>
  </si>
  <si>
    <t xml:space="preserve">y = 400 - 1/6 * 1,000 = </t>
  </si>
  <si>
    <t xml:space="preserve">y = 833.33 - 1/6 * 1,000 = </t>
  </si>
  <si>
    <t>x = 1,000</t>
  </si>
  <si>
    <t>לכן בסך הכל נקודת הצריכה היא:</t>
  </si>
  <si>
    <t>צורכים 1,000 יח׳ נקניק ו-233.33 יח׳ מיץ גזר.</t>
  </si>
  <si>
    <t>צורכים 1,000 יח׳ נקניק ו-666.66 יח׳ מיץ גזר.</t>
  </si>
  <si>
    <t xml:space="preserve">ה. התוו את עקומת התמורה במצב שבו שני המשקים מתאחדים למדינה אחת. </t>
  </si>
  <si>
    <t xml:space="preserve">זה נשמע מתוחכם אבל זה לא. פשוט מחברים קודם כל את ה- xMAX של שני המשקים ואת ה - yMAX של שני </t>
  </si>
  <si>
    <t>המשקים (ללא מסחר בינלאומי, קרי את עקומות הצריכה) ומקבלים:</t>
  </si>
  <si>
    <t>500 + 400 = 900</t>
  </si>
  <si>
    <t xml:space="preserve">yMAX(מאוחד) = </t>
  </si>
  <si>
    <t xml:space="preserve">5,000 + 2,000 = 7,000 </t>
  </si>
  <si>
    <t xml:space="preserve">xMAX(מאוחד) = </t>
  </si>
  <si>
    <t>אבל עכשיו מגיעה הפעולה העדינה יותר. נניח שאני מייצר רק y, כלומר 900 y. את מי אשלח לייצר x-ים? את עובדי</t>
  </si>
  <si>
    <t>המשק שהם טובים יותר בייצור x-ים כלומר את העובדים של נקניקי הכפר. השיפוע יהיה 0.1.</t>
  </si>
  <si>
    <t>אחרי ששלחנו את כל 500 עובדי נקניקי הכפר לייצר x הגענו ל-5,000 נקניקים ו-400 מיץ גזר (נסו לחשוב מדוע!).</t>
  </si>
  <si>
    <t xml:space="preserve">ואז אנחנו נמצאים בנקודה G. </t>
  </si>
  <si>
    <t>אם נרצה יותר נקניקים, נצטרך לשלוח גם את עובדי נקניקי העיר לייצר נקניק. השיפוע / העלות השולית תהיה</t>
  </si>
  <si>
    <t>בערך של 0.2 (שיפוע חד יותר כלפי מטה לאחר נקודה G). ואיך הגענו לחותך של 1,400 בחלק הזה של הפונקציה?</t>
  </si>
  <si>
    <t>פשוט אחי. אם y=ax+b, אתה יודע ש - a=-0.2, ש - y=0 בנק׳ החיתוך עם ציר x, אז בכיף שלך תציב ותגלה</t>
  </si>
  <si>
    <t xml:space="preserve">0 = b - 0.2* 7,000 </t>
  </si>
  <si>
    <t>ערך y הוא 0, החותך עם ציר ה -y לא ידוע, השיפוע 0.2- וה-x כש-y=0 הוא 7,000</t>
  </si>
  <si>
    <t>b = 1,400</t>
  </si>
  <si>
    <t>חילצנו בכיף</t>
  </si>
  <si>
    <t>בנקניקי הכפר יש 500 עובדים.</t>
  </si>
  <si>
    <t>כאשר נשלח את כולם לייצר x (נקניק)</t>
  </si>
  <si>
    <t>וכל אחד מהם ייצר 10 נקניקים, מייצרים 5,000 נקניקים</t>
  </si>
  <si>
    <t xml:space="preserve">בסך הכל. </t>
  </si>
  <si>
    <t>כל נקניק מה-5,000 מוביל לויתור על 0.1 מיץ גזר,</t>
  </si>
  <si>
    <t>לכן, בסך הכל מאבדים 500 מיץ גזר.</t>
  </si>
  <si>
    <t>במצב כזה נייצר: 400 = 500 - 900 = y</t>
  </si>
  <si>
    <t>אם נרצה עוד נקניק, מעבר ל-5,000, נשלח לשם</t>
  </si>
  <si>
    <t>את עובדי נקניק העיר, בעלות שולית 0.2, נשלח לשם</t>
  </si>
  <si>
    <t xml:space="preserve">מאה עובדים מקסימום, כל עובד מייצר 20 נקניקים, </t>
  </si>
  <si>
    <t>לכן סך התוספת לנקניק: 2,000 = 20 * 100</t>
  </si>
  <si>
    <t>כאשר יש לנו 2 נק׳ על כל ״ישר״:</t>
  </si>
  <si>
    <t xml:space="preserve">הישר ה״עליון״: נק׳ חיתוך עם ציר Y ונקודה G, </t>
  </si>
  <si>
    <t xml:space="preserve">הישר ה״תחתון״: נק׳ חיתוך עם ציר X ונקודה G, </t>
  </si>
  <si>
    <t>אז אין בעיה לאפיין את משוואות הישרים.</t>
  </si>
  <si>
    <t>וכעת, לתוכן המפגש הנוכחי - הקצאה יעילה - לא באמת נושא חדש, או שכן?</t>
  </si>
  <si>
    <t>כשאנו דנים במונחים כלכליים בעולם הזה, אנחנו בעיקר דנים בתופעת המחסור: כל בחירה כרוכה בויתור. אי אפשר</t>
  </si>
  <si>
    <t xml:space="preserve">כמה שנרצה מהכל. </t>
  </si>
  <si>
    <t xml:space="preserve">הבעיה הכלכלית ובעיקר פתרונה, עוסקת בצמצום הפער בין הרצוי למצוי. הקצאה יעילה (ייצור יעיל, המצאות </t>
  </si>
  <si>
    <t xml:space="preserve">על עקומת התמורה) מסייעים לנו בכך. </t>
  </si>
  <si>
    <t xml:space="preserve">ואם כך, מה פשר הנושא הלכאורה חדש - הקצאה יעילה? ובכן, בעיקר ״לסדר״ את ההיבט של חישובי תפוקה גם </t>
  </si>
  <si>
    <t xml:space="preserve">ללא היבטים גרפיים בהנחות יעילות, ולאחר מכן, לקשר את הנושא לעולם שכר העבודה. </t>
  </si>
  <si>
    <t>דגשים מרכזיים כרקע - הקצאה יעילה (עדיין ללא קשר לשכר עבודה):</t>
  </si>
  <si>
    <t xml:space="preserve">אנו מניחים עולם המקיים תפוקה שולית פוחתת; מושג שמשמעו הוא שגורם הייצור הראשון המועסק תורם את </t>
  </si>
  <si>
    <t xml:space="preserve">התרומה המשמעותית ביותר לתהליך הייצור, וכל גורם ייצור נוסף (מאותו סוג) שנעסיק, עשוי גם הוא לתרום </t>
  </si>
  <si>
    <t xml:space="preserve">לתפוקה - אבל במידה פחותה. הנחה זו לא מתקיימת ״תמיד״ או ״בכל מקרה״, אבל היא נפוצה מאד ולפחות </t>
  </si>
  <si>
    <t>בתור התחלה, נניח את קיומה.</t>
  </si>
  <si>
    <t xml:space="preserve">רוב הדיון שלנו, מטעמי פשטות, יתייחס לעולם שבו קיימים שני סוגים של גורמי ייצור: עובדים ושדות. </t>
  </si>
  <si>
    <t>אני יודע, אני יודע. אתם רגילים אליי - אצלי בדרך כלל מדובר בעובדים שהם חותכי שווארמה, ובמקום שדות יש</t>
  </si>
  <si>
    <t>שווארמיות. מעת לעת נשחק קצת עם המונחים, אבל הרציונל (דרך העבודה) יישאר זהה.</t>
  </si>
  <si>
    <t>בהנחות אלו, אופן ביצוע ההקצאה היעילה יהיה בשלבים הבאים:</t>
  </si>
  <si>
    <t xml:space="preserve">שלב 1: נחשב את התפוקה השולית של כל יחידת גורם ייצור (של כל עובד, למשל). </t>
  </si>
  <si>
    <t xml:space="preserve">שלב 2: נקצה את גורמי הייצור הקיימים במשק לפי סדר תפוקה שולית יורד (מהגבוהה לנמוכה) ונחשב סך התפוקה. </t>
  </si>
  <si>
    <t xml:space="preserve">שלב 3: נגדיר את המושג ״תפוקה שולית של עובד״. </t>
  </si>
  <si>
    <t xml:space="preserve">שלב 4: נגדיר את המושג ״תפוקה שולית של שדה״. </t>
  </si>
  <si>
    <t>תרגיל דוגמא 1</t>
  </si>
  <si>
    <t xml:space="preserve">במדינת ״Dell XPS 15״ קיימים 20 שדות: 10 שדות מסוג א, ו-10 שדות מסוג ב. </t>
  </si>
  <si>
    <t xml:space="preserve">במשק קיימים 65 עובדים. </t>
  </si>
  <si>
    <t>להלן נתונים לגבי סך התפוקה כתלות בהיקף ההעסקה של העובדים בכל אחד מסוגי השדות:</t>
  </si>
  <si>
    <t>שדה א</t>
  </si>
  <si>
    <t>שדה ב</t>
  </si>
  <si>
    <t>סך תפוקה</t>
  </si>
  <si>
    <t>TP</t>
  </si>
  <si>
    <t>MP</t>
  </si>
  <si>
    <t>תפוקה שולית</t>
  </si>
  <si>
    <t>הסברים נוספים למענכם: אני יודע שקצת היה לכם קשה היום. אנסה להסביר יותר בכתב פה. מה שעשיתי זה:</t>
  </si>
  <si>
    <t>לקחתי את השדות, ובכל שדה - הוספתי עמודה חדשה שנקראת MP, תפוקה שולית. העמודה הזו היא למעשה</t>
  </si>
  <si>
    <t>ההפרש בין סך התפוקה TP בין כל 2 רמות עוקבות של תפוקה. למשל:</t>
  </si>
  <si>
    <t xml:space="preserve">העובד ה-1 בשדה א תורם 15 לתפוקה (מגדיל את התפוקה מ-0 ל-15). </t>
  </si>
  <si>
    <t xml:space="preserve">העובד ה-2 בשדה א תורם 12 לתפוקה (מגדיל את התפוקה מ-15 ל-27 כאשר ידוע ש: 12 = 15 - 27). </t>
  </si>
  <si>
    <t>העובד ה-3 בשדה א תורם 10 לתפוקה (מגדיל את התפוקה מ-27 ל-37) וכן הלאה.</t>
  </si>
  <si>
    <t>חישוב דומה אפשר לבצע גם לצורך תפוקה שולית בשדה ב. עדכנו אותי אם לא מסתדר!</t>
  </si>
  <si>
    <t>שלב 2: הקצאת העובדים לשדות השונים (תזכורת: 65 עובדים, 10 שדות מכל סוג) וחישוב סך התפוקה</t>
  </si>
  <si>
    <t>מעובד</t>
  </si>
  <si>
    <t>עד עובד</t>
  </si>
  <si>
    <t>סך עובדים</t>
  </si>
  <si>
    <t>הקצאה לשדה</t>
  </si>
  <si>
    <t>הקצאה 
למיקום
בשדה</t>
  </si>
  <si>
    <t xml:space="preserve">זה קצת יותר קשה, אני יודע. זה השלב שבו חלק מכם התקשו לעקוב. אנסה גם פה להרחיב, ומקווה שיעזור. </t>
  </si>
  <si>
    <t xml:space="preserve">זכרו כי יש לי 10 שדות מסוג א, ו-10 שדות מסוג ב. </t>
  </si>
  <si>
    <t xml:space="preserve">אני אפילו אנסה להציג אותם ״ויזואלית״ שיהיה לכם קל לראות - ממש ״כל שדה״ בנפרד עם התפוקה השולית של כל עובד בכל שדה (לא עשיתי את זה </t>
  </si>
  <si>
    <t>בשיעור, אני מנסה לחשוב על עוד דרכים להסביר, תעדכנו אם זה עוזר).</t>
  </si>
  <si>
    <t>מספר 1</t>
  </si>
  <si>
    <t>מספר 2</t>
  </si>
  <si>
    <t>מספר 3</t>
  </si>
  <si>
    <t>מספר 4</t>
  </si>
  <si>
    <t>מספר 5</t>
  </si>
  <si>
    <t>מספר 6</t>
  </si>
  <si>
    <t>מספר 7</t>
  </si>
  <si>
    <t>מספר 8</t>
  </si>
  <si>
    <t>מספר 9</t>
  </si>
  <si>
    <t>מספר 10</t>
  </si>
  <si>
    <t>מס׳ עובד</t>
  </si>
  <si>
    <t>מתוך 10</t>
  </si>
  <si>
    <t>עכשיו. נניח שיש לי עובד ראשון מבין 65 העובדים שלי. אני ארצה לשים אותו במקום שבו הוא תורם הכי הרבה. זה המקום ה-1 של שדה ב (20 הכי גבוה</t>
  </si>
  <si>
    <t>שיש מבין כל האפשרויות). סימנתי בצהוב.</t>
  </si>
  <si>
    <t>ומה לגבי העובד הבא בתור? השני? ובכן, גם אותו ארצה לשים במקום שבו הוא תורם הכי הרבה. זה המקום ה-1 של שדה ב השני. סימנתי בצהוב גם.</t>
  </si>
  <si>
    <t>ומה לגבי העובד השלישי? ובכן, אותו ארצה לשים במקום ה-1 גם כן, של שדה ב ה-3. אסמן בצהוב גם.</t>
  </si>
  <si>
    <t xml:space="preserve">אני מקווה שבדרך הזו, אולי לחלקכם יותר ברור שכל אחד מ-10 העובדים הראשונים ארצה להקצות למקום ה-1 של שדה ב. </t>
  </si>
  <si>
    <t>עד כה הקציתי בדרך זו 10 עובדים, 1-10, וזאת למקום ה-1 בכל אחד משדות ב הקיימים.</t>
  </si>
  <si>
    <t>מה לגבי העובד ה-11? את העובד הזה לא אוכל להקצות למקום 1 בשדה ב. מדוע? כי נגמרו המקומות האלו (זה כמו במופע של עומר אדם שנגמרו</t>
  </si>
  <si>
    <t>המקומות לגולדן רינג). לכן מה שאעשה זה אחפש את הערך המספרי הבא בתור. הוא יכול להיות או במקום ה-2 של שדות ב, או במקום ה-1</t>
  </si>
  <si>
    <t>של שדה א. זה לא משנה מה אבחר. אני בחרתי להעסיק את העובד ה-11 במקום ה-1 של שדה א, לעיל בירוק.</t>
  </si>
  <si>
    <t>כמובן שיש לי 10 שדות א; ולכן אין בעיה להמשיך ולהעסיק גם את העובד ה-12 במקום ה-1 של שדה א (שדה א ״השני״), ואת העובד ה-13</t>
  </si>
  <si>
    <t>במקום ה-1 של שדה א (שדה א ה״שלישי) וכן הלאה, עד לסיום ההקצאה של 10 העובדים הבאים (עד וכולל עובד 20).</t>
  </si>
  <si>
    <t>ומה אעשה עם העובד ה-21? מבין המקומות שנשארו, הכי הגיוני להקצות את העובד לשדה ב, כי שם התפוקה השולית הכי גבוהה מבין המקומות</t>
  </si>
  <si>
    <t>שנשארו. ואחזור על התהליך, שוב ושוב; בכל פעם ש״נגמר״ המקום בשורה מסוימת, אחפש שורה אחרת עם התפוקה השולית ״הבאה בתור״.</t>
  </si>
  <si>
    <t>ניסיתי להראות את זה בטבלה המפורטת, אבל למעשה דרך הפתרון הרלוונטית למבחן היא זו שהצגתי בשיעור: אני פשוט מנסה ״לדמיין״</t>
  </si>
  <si>
    <t>או להראות שיש לי שדות רבים מכל סוג, ולכן אני מקצה את כמות העובדים המתאימה למקום הרלוונטי בכל שדה כדי למקסם את התפוקה.</t>
  </si>
  <si>
    <t xml:space="preserve">אם ההרחבה בשורות 78-120 סייעה לכם, מצויין. אם לא (וזה תלוי באופן שבו אתם מורגלים ללמוד) אז פשוט התעלמו משורות אלו, </t>
  </si>
  <si>
    <t>ולמדו לפי ההסבר בשיעור.</t>
  </si>
  <si>
    <r>
      <t xml:space="preserve">מדובר בתפוקה השולית של </t>
    </r>
    <r>
      <rPr>
        <b/>
        <sz val="12"/>
        <color theme="1"/>
        <rFont val="David"/>
        <family val="2"/>
        <charset val="177"/>
      </rPr>
      <t>העובד האחרון</t>
    </r>
    <r>
      <rPr>
        <sz val="12"/>
        <color theme="1"/>
        <rFont val="David"/>
        <family val="2"/>
        <charset val="177"/>
      </rPr>
      <t xml:space="preserve"> (ה-MP בשורת ההקצאה האחרונה בנייר העבודה לעיל).</t>
    </r>
  </si>
  <si>
    <t>כאן:</t>
  </si>
  <si>
    <t>ה-MP ״האחרון״</t>
  </si>
  <si>
    <t>כדי לחשב תפוקה שולית לשדה מסוים, חובה עלינו להניח שהשדה לא קיים: כלומר, במקרה שבנדון, כדי לחשב</t>
  </si>
  <si>
    <t xml:space="preserve">תפוקה שולית לשדה ב, יש לבחון מה התפוקה הכוללת בשדה ב בודד, ולהתייחס אליה בסימן שלילי (אובדן).  </t>
  </si>
  <si>
    <t>לאחר מכן, יש ליטול את העובדים ש״התפנו״ מהשדה ואותם ניתן להקצות לשדות אחרים במיקומים רלוונטיים, ולהתייחס</t>
  </si>
  <si>
    <t xml:space="preserve">לתוספת התפוקה שנוצרת מההקצאה המחודשת בסימן חיובי. </t>
  </si>
  <si>
    <t>סיכום הערכים (שלילי וחיובי) יגדיר את התפוקה השולית לשדה.</t>
  </si>
  <si>
    <t>תכל׳ס:</t>
  </si>
  <si>
    <t>(*)</t>
  </si>
  <si>
    <t>אובדן תפוקה משדה ב</t>
  </si>
  <si>
    <t>כי בכל שדה ב יש 3 עובדים שתפוקתם הכוללת 43</t>
  </si>
  <si>
    <t>(**)</t>
  </si>
  <si>
    <t>תוספת תפוקה מהקצאת העובדים לשדה א</t>
  </si>
  <si>
    <t>בשדות א ישנם 5 שדות שבהם מקום 4 (ורוד) פנוי - כל אחד מהעובדים הללו יוקצה למקום 4 בשדה א</t>
  </si>
  <si>
    <t>סה״כ אובדן תפוקה נטו מאובדן שדה ב</t>
  </si>
  <si>
    <t xml:space="preserve">21 - 43 = </t>
  </si>
  <si>
    <t>והמסקנה: התפוקה השולית של שדה ב היא:</t>
  </si>
  <si>
    <t>הסבר מפורט:</t>
  </si>
  <si>
    <t xml:space="preserve">(*) החלק הקל: תחילה, אם לוקחים ממני שדה ב ספציפי - התפוקה הכוללת TP של השדה ״נעלמת״. </t>
  </si>
  <si>
    <t>מחישובים קודמים אנו יודעים שהתפוקה הכוללת עבור כל אחד משדות ה-ב (עבור 3 עובדים המוקצים לו) היא 43.</t>
  </si>
  <si>
    <t xml:space="preserve">(**) החלק המורכב: ברגע שפיניתי שדה - אני מקבל חזרה את כל העובדים שהיו בו. </t>
  </si>
  <si>
    <t xml:space="preserve">כמה עובדים היו בו? התשובה: 3. </t>
  </si>
  <si>
    <t xml:space="preserve">אני אנסה למצוא לעובדים הללו מקום ״אחר״, שבו יוכלו לייצר. </t>
  </si>
  <si>
    <t xml:space="preserve">המקומות 1-3 בכל השדות א ו-ב כבר תפוסים. </t>
  </si>
  <si>
    <t xml:space="preserve">מקום הפנוי הכי טוב שקיים (שנותן תפוקה שולית הכי גבוהה) הוא המקום ה-4 בשדה א. ראינו בסעיף קודם </t>
  </si>
  <si>
    <t xml:space="preserve">שהמקום הזה לא תפוס: נותרו 5 מקומות פנויים (כי יש 10 שדות כאלו, אבל הקצינו לשם רק 5 עובדים, 61-65). </t>
  </si>
  <si>
    <t>כאשר אקצה את 3 העובדים הללו למקום 4 ב-3 שדות א נוספים, הרי שהתפוקה השולית לעובד שם היא 7 כנתון,</t>
  </si>
  <si>
    <t xml:space="preserve">הרי שהעובדים שהתפנו תורמים לתפוקה: 21 = 3 * 7. </t>
  </si>
  <si>
    <t>בהנחה שהשוק פועל באופן חופשי, ללא התערבויות חיצוניות (מה שקצת לא רלוונטי לחיים עצמם, אבל בואו נתחיל</t>
  </si>
  <si>
    <t xml:space="preserve">ממשהו), השכר המשולם לעובד הוא אחד ויחיד, והוא נקבע לפי ערך התפוקה השולית של העובד האחרון. </t>
  </si>
  <si>
    <t xml:space="preserve">הרציונל בהקשר זה הוא, שאם השכר שמציע מעסיק גבוה יותר - הוא מפסיד למעשה על העובד האחרון; </t>
  </si>
  <si>
    <t>ואם השכר שהוא מציע נמוך יותר, תיווצר תחרות בין מעסיקים שתגרום למעסיק אחר לשלם יותר (עד לגבול</t>
  </si>
  <si>
    <t xml:space="preserve">העליון של שווי תפוקת העובד האחרון). </t>
  </si>
  <si>
    <t xml:space="preserve">בכל מקרה אנחנו לא נכנס להוכחה של משפט זה, אלא פשוט נשתמש ביישומיו בהקשר הרלוונטי. </t>
  </si>
  <si>
    <t>הגדרות רלוונטיות:</t>
  </si>
  <si>
    <t>מספר העובדים</t>
  </si>
  <si>
    <t>L</t>
  </si>
  <si>
    <t>מחיר המוצר</t>
  </si>
  <si>
    <t>Px</t>
  </si>
  <si>
    <t>תפוקה שולית ביח׳</t>
  </si>
  <si>
    <t>VMP</t>
  </si>
  <si>
    <t xml:space="preserve">MP * Px = </t>
  </si>
  <si>
    <t>שכר לעובד</t>
  </si>
  <si>
    <t>W</t>
  </si>
  <si>
    <t>בשוק חופשי מתקיים:</t>
  </si>
  <si>
    <t>W = VMP</t>
  </si>
  <si>
    <t>תרגיל דוגמא 2 (המשך ישיר לתרגיל דוגמא 1) - שכר עבודה ורווחי יצרנים</t>
  </si>
  <si>
    <t>אנו כבר יודעים כי השכר שייקבע הוא מכפלת התפוקה השולית (תפוקת העובד האחרון מטבלת ההקצאה בשאלה</t>
  </si>
  <si>
    <t xml:space="preserve">הקודמת) במחיר המוצר. </t>
  </si>
  <si>
    <t xml:space="preserve">W = MP * Px  = 7 * 5 = </t>
  </si>
  <si>
    <t>TP * Px</t>
  </si>
  <si>
    <t xml:space="preserve">TR = </t>
  </si>
  <si>
    <t>L * W</t>
  </si>
  <si>
    <t xml:space="preserve">TC = </t>
  </si>
  <si>
    <t>ההפרש בין הערכים הללו יהיה הרווח (או ההפסד):</t>
  </si>
  <si>
    <t>נדגים זאת בכל שדה:</t>
  </si>
  <si>
    <t>שדה א יחיד עם 4 עובדים</t>
  </si>
  <si>
    <t>רווח לבעלי שדה ב יחיד - בכל שדה ב מועסקים 3 עובדים</t>
  </si>
  <si>
    <t>הכנסות</t>
  </si>
  <si>
    <t xml:space="preserve">TP * Px = 44 * 5 = </t>
  </si>
  <si>
    <t xml:space="preserve">TP * Px = 43 * 5 = </t>
  </si>
  <si>
    <t>הוצאות</t>
  </si>
  <si>
    <t xml:space="preserve">L * W = 4 * 35 = </t>
  </si>
  <si>
    <t xml:space="preserve">L * W = 3 * 35 = </t>
  </si>
  <si>
    <t>רווח</t>
  </si>
  <si>
    <t xml:space="preserve">TP * Px - L * W = </t>
  </si>
  <si>
    <t>שדה א עם 3 עובדים</t>
  </si>
  <si>
    <t xml:space="preserve">TP * Px = 37 * 5 = </t>
  </si>
  <si>
    <t>הערה לדיון: מה תהיה ההשלכה של קביעת שכר מינימום של 42 ש״ח במשק זה?</t>
  </si>
  <si>
    <t xml:space="preserve">המפגש הקודם הציג בצורה מסודרת מאד הגדרות של הקצאה יעילה. </t>
  </si>
  <si>
    <t>אבל לצד הסדר והניקיון, העובדה שמדובר בדילוג ויישום של שלבים מרובים, בזה אחר זה, הוביל אחדים מכם לתחושה</t>
  </si>
  <si>
    <t>מסוימת של בלבול.</t>
  </si>
  <si>
    <t>לכן, במקום להתקדם, החלטתי במפגש הזה לתת ברקס קטן, ולהראות לכם דרך נוספת לתרגל. כך נשיג שתי מטרות:</t>
  </si>
  <si>
    <t xml:space="preserve">א. אפשרות להטמיע נושא שחשנו כי מורכב לנו. </t>
  </si>
  <si>
    <t xml:space="preserve">ב. הצגת כלי חזותי ״מהודק״ יותר לפתרון, שיכול לסייע לכם לפתור. </t>
  </si>
  <si>
    <t xml:space="preserve">כשיעורי בית, עליכם לחזור על הפתרון של כל השאלות כולל מהשיעור הקודם וכולל מהשיעור הנוכחי, ולסדר לכם את </t>
  </si>
  <si>
    <t xml:space="preserve">דרך הפתרון ותהליכי העבודה בדרך שהכי נוחה לכם וכמובן ודאו שהגעתם לתוצאות נכונות ועדכנו במידה ולא. </t>
  </si>
  <si>
    <t>זכרו: במבחן עצמו השאלות רב-ברירה. תוכלו לגבש לעצמכם איזו דרך פעולה / הצגה שנוחה ומובנת לכם!</t>
  </si>
  <si>
    <t>תרגיל בית 1 (אם יהיה זמן תתחילו בכיתה) - הקצאה יעילה - לאפה שווארמה</t>
  </si>
  <si>
    <t xml:space="preserve">במשק מסוים ניתן לגדל עצי לאפות ועצי שווארמה בעזרת כח אדם וקרקע. </t>
  </si>
  <si>
    <t>לרשות המשק 10 חלקות עליהן ניתן לגדל רק לאפות, ו-10 חלקות עליהן ניתן לגדל רק שווארמה.</t>
  </si>
  <si>
    <t>להלן פונקציית הייצור של המשק כאשר הנתונים הם לחלקה אחת:</t>
  </si>
  <si>
    <t>מס׳ עובדים</t>
  </si>
  <si>
    <t>תפוקת 
לאפות 
(יח׳)</t>
  </si>
  <si>
    <t>תפוקת 
שווארמה (ק״ג)</t>
  </si>
  <si>
    <t xml:space="preserve">המשק מעסיק רק את חבריו, שכוללים 36 עובדים וכושר עבודתם זהה. </t>
  </si>
  <si>
    <t>א. במידה והמשק מעוניין במיקסום תפוקה (ללא הבחנה בין לאפות לשווארמה), מה תהיה הקצאת העובדים בין</t>
  </si>
  <si>
    <t xml:space="preserve">השדות במקרה זה? מהי התפוקה הכוללת המקסימלית לאור הקצאה זו? הדרכה: למרות שמדובר כאן לכאורה </t>
  </si>
  <si>
    <t>על שני מוצרים, העובדה שהמשק מתייחס באופן זהה לשניהם, לגמרי אפשר להניח לשם הפתרון שמדובר במוצר</t>
  </si>
  <si>
    <t xml:space="preserve">אחד, ממש כמו בדוגמא שפתרנו. </t>
  </si>
  <si>
    <t>ב. מה יהיה השינוי בתפוקת המשק אם עובד אחד יפסיק לעבוד (הדרכה: למעשה שואלים מהי התפוקה השולית</t>
  </si>
  <si>
    <t xml:space="preserve">של עובד). </t>
  </si>
  <si>
    <t xml:space="preserve">ג. חזרו על סעיפים א ו-ב בהנחה שמספר העובדים הפך להיות 56 (במקום 36). </t>
  </si>
  <si>
    <t>ד. הניחו כי מספר העובדים עדיין 56. המשק יכול לרכוש חלקה נוספת שבה ניתן לגדל עצי לאפות בלבד. מה</t>
  </si>
  <si>
    <t>יהיה המחיר המירבי (בלאפות) אותו יסכים לשלם המשק בעד החלקה? הדרכה: חשבו את התפוקה הכוללת</t>
  </si>
  <si>
    <t>במשק אם קיימת חלקה נוספת לגידול לאפות, וההפרש בינה לבין התפוקה הכוללת לפני כן היא המחיר המירבי</t>
  </si>
  <si>
    <t>שהמשק יסכים לשלם.</t>
  </si>
  <si>
    <t xml:space="preserve">השדות במקרה זה? מהי התפוקה הכוללת המקסימלית לאור הקצאה זו?  </t>
  </si>
  <si>
    <t>שלבים 1+2: הצגה מקוצרת של חישוב תפוקה שולית והקצאת עובדים, לרבות תפוקה כוללת</t>
  </si>
  <si>
    <t>כדי להקל למענכם על המעקב אחר הקצאת העובדים, מעבר לטבלה ה״גדולה״ שהצגנו במפגש הקודם, שהיא לגמרי</t>
  </si>
  <si>
    <t>סבבה ומצויינת ועושה סדר, אציג באופן מקוצר את תהליך העבודה גם בתוך טבלה מרוכזת, שבה ארשום באופן ברור</t>
  </si>
  <si>
    <t>ליד כל ערך מספרי של תפוקה שולית של מספר העובדים המוקצים אליו.</t>
  </si>
  <si>
    <t>הכלל יהיה: מספר העובדים המוקצים לשדה מסוים בנקודה מסוימת ייקבע לפי הנמוך מבין: מספר השדות מאותו</t>
  </si>
  <si>
    <t>סוג לבין מספר העובדים הנותר בשלב ההקצאה.</t>
  </si>
  <si>
    <t>חלקה ״א״</t>
  </si>
  <si>
    <t>חלקה ״ב״</t>
  </si>
  <si>
    <t>תפוקת 
לאפות 
(יח׳) - TP</t>
  </si>
  <si>
    <t>תפוקת לאפות - שולית MP</t>
  </si>
  <si>
    <t>תפוקת 
שווארמה (ק״ג) - TP</t>
  </si>
  <si>
    <t>תפוקת שאוורמה - שולית MP</t>
  </si>
  <si>
    <t>עובדים: 10</t>
  </si>
  <si>
    <t>עובדים: 6</t>
  </si>
  <si>
    <t>סך התפוקה:</t>
  </si>
  <si>
    <t>לאפות:</t>
  </si>
  <si>
    <t xml:space="preserve">10 * 90 + 6 * 65 = </t>
  </si>
  <si>
    <t>מכפלת מס׳ עובדים בתפוקה שולית</t>
  </si>
  <si>
    <t xml:space="preserve">10 * 80 + 10 * 70 = </t>
  </si>
  <si>
    <t>תשובה סופית</t>
  </si>
  <si>
    <t>בטבלה לעיל העובד האחרון שהקצינו היה לשדה ״א״ ותרומתו לתפוקה היתה 65 ולכן זו התפוקה השולית לעובד.</t>
  </si>
  <si>
    <t>תפוקה שולית לעובד:</t>
  </si>
  <si>
    <t>שווארמה:</t>
  </si>
  <si>
    <t>תפוקה כוללת במצב המוצא:</t>
  </si>
  <si>
    <t>תפוקה כוללת במצב החדש:</t>
  </si>
  <si>
    <t>עובדים: 11</t>
  </si>
  <si>
    <t>עובדים: 4</t>
  </si>
  <si>
    <t>סך התפוקה במצב החדש:</t>
  </si>
  <si>
    <t>סך התפוקה במצב החדש (11 שדות א, 10 שדות ב)</t>
  </si>
  <si>
    <t>סך התפוקה בסעיף קודם (10 שדות א, 10 שדות ב)</t>
  </si>
  <si>
    <t>לפי פתרון סעיף ג</t>
  </si>
  <si>
    <t>בזכות השדה הנוסף מסוג א, התפוקה גדלה ב:</t>
  </si>
  <si>
    <t xml:space="preserve">וזה המחיר המירבי שנסכים לשלם בעד שדה נוסף (55 לאפות). </t>
  </si>
  <si>
    <t>תרגיל בית 2 (אם יהיה זמן תתחילו בכיתה) - הקצאה יעילה ושכר עבודה - אחד פרגית אחד קבב</t>
  </si>
  <si>
    <t>ליצרן חקלאי שתי חלקות אדמה: באחת אפשר לגדל רק פרגיות ובשניה רק קבבים.</t>
  </si>
  <si>
    <t>היצרן מעסיק 5 עובדים אותם ניתן להקצות לגידול פרגיות ו/או קבבים.</t>
  </si>
  <si>
    <t xml:space="preserve">ידוע שמחיר ק״ג פרגיות הוא 2 ש״ח ומחיר ק״ג קבבים הוא 3 ש״ח. </t>
  </si>
  <si>
    <t>להלן נתוני התפוקה של כל חלקה:</t>
  </si>
  <si>
    <t>תפוקת
פרגיות</t>
  </si>
  <si>
    <t>תפוקת
קבבים</t>
  </si>
  <si>
    <t>א. מהי ההקצאה האופטימלית של העובדים?</t>
  </si>
  <si>
    <t xml:space="preserve">ב. מהו השכר לעובד (הדרכה: שווי התפוקה של העובד האחרון). </t>
  </si>
  <si>
    <t>ג. מהו הסכום המירבי אותו יסכים לשלם היצרן עבור חלקת קבבים נוספת?</t>
  </si>
  <si>
    <t xml:space="preserve">ד. חזרו למצב המוצא שבו קיימות 2 חלקות בלבד. אין הגבלה של כמות עובדים. השכר לעובד הוא 9 ש״ח. </t>
  </si>
  <si>
    <t>כמה עובדים יעסיק היצרן, ומה יהיו רווחיו?</t>
  </si>
  <si>
    <t>רקע:</t>
  </si>
  <si>
    <t>בשונה מהתרגיל הקודם, שבו היו נתוני תפוקה, ללא נתוני מחיר, הפעם נתוני המחיר (ערכים כספיים) נתונים. לכן, אי אפשר</t>
  </si>
  <si>
    <t>להסתפק רק בנתונים של התפוקה והתפוקה השולית; עלינו לתרגמם גם לערכים כספיים (ש״ח). ומדוע? כי הדיון כאן</t>
  </si>
  <si>
    <t xml:space="preserve">הוא בכסף, ובחישובי רווח... ולא רק בניצול יעיל של גורמי הייצור למיקסום התפוקה (ביח׳ מוצר פיזיות). </t>
  </si>
  <si>
    <t>למזלכם, זה לא יהיה הרבה יותר מסובך. ולמעשה השלב הראשון של התהליך זהה לגמרי לשאלה קודמת. אחר כך נוסיף</t>
  </si>
  <si>
    <t>טוויסט קטן, של מכפלה במחיר ליחידה, כדי להגיע לתוצאות ראויות.</t>
  </si>
  <si>
    <t>חלקה מסוג ״א״ - עצי פרגית
מחיר ק״ג פרגית: 2 ש״ח</t>
  </si>
  <si>
    <t>חלקה מסוג ״ב״ - עצי קבב
מחיר ק״ג קבבי: 3 ש״ח</t>
  </si>
  <si>
    <t>תפוקת
פרגיות - TP</t>
  </si>
  <si>
    <t>תפוקת פרגיות שולית - MP</t>
  </si>
  <si>
    <t>שווי תפוקה שולית VMPL</t>
  </si>
  <si>
    <t>תפוקת
קבבים - TP</t>
  </si>
  <si>
    <t>תפוקת קבבים שולית MP</t>
  </si>
  <si>
    <t>שווי תפוקת קבבים שולית VMPL</t>
  </si>
  <si>
    <t>עובדים: 1</t>
  </si>
  <si>
    <t>שווי תפוקה כוללת (לא נדרש בסעיף זה, אך מועיל לסעיף ג):</t>
  </si>
  <si>
    <t xml:space="preserve">1 * 24 + 1 * 12 + 1 * 20 + 1 * 18 + 1 * 12 = </t>
  </si>
  <si>
    <t>ב. מהו השכר לעובד (הדרכה: שווי התפוקה של העובד האחרון):</t>
  </si>
  <si>
    <t>שווי תפוקת העובד האחרון הוא השכר הנקבע בתנאי תחרות משוכללת. לכן: 12 ש״ח.</t>
  </si>
  <si>
    <t>חלקה מסוג ״א״ - עצי פרגית</t>
  </si>
  <si>
    <t>חלקה מסוג ״ב״ - עצי קבב</t>
  </si>
  <si>
    <t>עובדים: 2</t>
  </si>
  <si>
    <t>שווי תפוקה כוללת במצב המוצא - סעיף א:</t>
  </si>
  <si>
    <t>שווי תפוקה כוללת במצב החדש - סעיף ב:</t>
  </si>
  <si>
    <t xml:space="preserve">24 * 2 + 12 * 1 + 20 * 1 + 18 * 1 = </t>
  </si>
  <si>
    <t>הסכום המירבי שנסכים לשלם:</t>
  </si>
  <si>
    <t xml:space="preserve">98 - 86 = </t>
  </si>
  <si>
    <t>עובדים יועסקו בהיקף המירבי וכל עוד שווי התפוקה שלהם גבוה (או לכל הפחות זהה) לשכר. כאן השכר 9, ולכן נעצור</t>
  </si>
  <si>
    <t>בשווי תפוקה שולית 9 לעובד ולא נעסיק עובדים מעבר לכך.</t>
  </si>
  <si>
    <t>מספר העובדים המועסקים:</t>
  </si>
  <si>
    <t>הכנסות (סך השווי):</t>
  </si>
  <si>
    <t xml:space="preserve">1 * 20 + 1 * 18 + 1 * 12 + 1 * 24 + 1 * 12 + 1 * 9 = </t>
  </si>
  <si>
    <t>הוצאות (שכר):</t>
  </si>
  <si>
    <t xml:space="preserve">6 * 9 = </t>
  </si>
  <si>
    <t>שישה עובדים בשכר של 9 ש״ח לעובד</t>
  </si>
  <si>
    <t>רווחי היצרן:</t>
  </si>
  <si>
    <t xml:space="preserve">95 - 54 = </t>
  </si>
  <si>
    <t>שאלה 1 מהקובץ</t>
  </si>
  <si>
    <t>למשק ״רופין״ 2 חלקות, האחת נועדה לגידול אבטיחים והשניה נועדה</t>
  </si>
  <si>
    <t>לגידול מלונים. מחיר מלון הוא 5 ש״ח ומחיר אבטיח 3 ש״ח. משק רופין</t>
  </si>
  <si>
    <t>משלם לעובדיו שכר מינימום.</t>
  </si>
  <si>
    <t>להלן פונקציית הייצור של החלקות:</t>
  </si>
  <si>
    <t>מספר עובדים</t>
  </si>
  <si>
    <t>תפוקת מלון</t>
  </si>
  <si>
    <t>תפוקת אבטיח</t>
  </si>
  <si>
    <t>סמנו את הטענה הנכונה:</t>
  </si>
  <si>
    <t>א. אם שכר המינימום 15 ש״ח המשק יעסיק 4 עובדים.</t>
  </si>
  <si>
    <t>ב. אם שכר המינימום 25 ש״ח המשק יעסיק 6 עובדים.</t>
  </si>
  <si>
    <t>ג. אם שכר המינימום 25 ש״ח המשק יעסיק 4 עובדים.</t>
  </si>
  <si>
    <t xml:space="preserve">ד. אם שכר המינימום הוא 15 ש״ח המשק יעסיק 6 עובדים. </t>
  </si>
  <si>
    <t>שווי תפ שולית</t>
  </si>
  <si>
    <t>שווי תפ׳ שולית</t>
  </si>
  <si>
    <t>VMPL</t>
  </si>
  <si>
    <t>שגוי, כי במצב כזה נכון להעסיק 6 עובדים כדלקמן:</t>
  </si>
  <si>
    <r>
      <t xml:space="preserve">שגוי, המשק יעסיק </t>
    </r>
    <r>
      <rPr>
        <b/>
        <sz val="12"/>
        <color rgb="FFFF0000"/>
        <rFont val="David"/>
        <family val="2"/>
        <charset val="177"/>
      </rPr>
      <t>2</t>
    </r>
    <r>
      <rPr>
        <sz val="12"/>
        <color rgb="FFFF0000"/>
        <rFont val="David"/>
        <family val="2"/>
        <charset val="177"/>
      </rPr>
      <t xml:space="preserve"> עובדים (קרדיט לתיקון שבוצע ב-14.2 ביחס לפרסום ב-11.2: תמר אזיזוב).</t>
    </r>
  </si>
  <si>
    <t>הסבר: לעולם לא נעסיק עובדים במצב שבו השכר לעובד גבוה מהתפוקה השולית.</t>
  </si>
  <si>
    <t>לכן, רק העובדים 1 ו-2 בשדה המלון רלוונטיים, כמסומן מטה.</t>
  </si>
  <si>
    <t>שגוי, יועסקו רק 2 עובדים (נימוק זהה לנימוק בסעיף ב).</t>
  </si>
  <si>
    <t xml:space="preserve">נכון, ראו פתרון סעיף א. </t>
  </si>
  <si>
    <t>שאלה 2 מהקובץ</t>
  </si>
  <si>
    <t>לרשות בעל מפעל לקופסאות שימורים 3 מכונות, לכל מכונה תפוקה שונה עפ״י הפירוט הבא:</t>
  </si>
  <si>
    <t>מכונה א</t>
  </si>
  <si>
    <t>מכונה ב</t>
  </si>
  <si>
    <t>מכונה ג</t>
  </si>
  <si>
    <t xml:space="preserve">מחיר קופסת שימורים הוא 2 ש״ח ובעל המפעל יכול לשכור כל כמות עובדים בשכר של 70 ש״ח לעובד. </t>
  </si>
  <si>
    <t>כמה עובדים יעסיק בעל המפעל, ומהרו הרווח שלו?</t>
  </si>
  <si>
    <t>מס׳ עובדים מועסקים - לפי המסומן מדובר ב-7 עובדים.</t>
  </si>
  <si>
    <t>סך ההכנסות:</t>
  </si>
  <si>
    <t>סיכום ערכי VMPL בירוק</t>
  </si>
  <si>
    <t>סך עלויות:</t>
  </si>
  <si>
    <t xml:space="preserve">70 * 7 = </t>
  </si>
  <si>
    <t>סך הרווח</t>
  </si>
  <si>
    <t xml:space="preserve">התשובה ד. </t>
  </si>
  <si>
    <t>שאלה 3 מהקובץ</t>
  </si>
  <si>
    <t>לרשות חקלאי 2 שדות, באחד ניתן לגדל אביטיחים ובשני מלונים, מחיר ק״ג אבטיחים הנו 2 ש״ח ומחיר ק״ג מלונים הנו</t>
  </si>
  <si>
    <t>כ-3 ש״ח, להלן פונקציית הייצור של החקלאי:</t>
  </si>
  <si>
    <t>לרשות החקלאי 6 עובדים. מהם רווחי החקלאי?</t>
  </si>
  <si>
    <t>בשלב ראשון נייצר טבלת שווי תפוקה שולית VMPL כדי לבדוק את ההקצאה היעילה.</t>
  </si>
  <si>
    <t>שכר עובד = לפי שווי תפוקה שולית של עובד אחרון:</t>
  </si>
  <si>
    <t>כפול מס׳ עובדים מועסקים:</t>
  </si>
  <si>
    <t>סך הכנסות - סיכום VMPL</t>
  </si>
  <si>
    <t>סך הרווח - הכנסות בניכוי עלויות</t>
  </si>
  <si>
    <t xml:space="preserve">142 - 84 = </t>
  </si>
  <si>
    <t>לייצר, והאם כדאי לו לייצר בכלל?</t>
  </si>
  <si>
    <t xml:space="preserve">בכך נעמיק במפגש זה. </t>
  </si>
  <si>
    <t>אז בקיצור, שי:</t>
  </si>
  <si>
    <t>א. כמה יחידות לייצר</t>
  </si>
  <si>
    <t>ב. האם בכלל כדאי לייצר</t>
  </si>
  <si>
    <t>אלו השאלות של המפגש, נכון?</t>
  </si>
  <si>
    <t>בהחלט כן!</t>
  </si>
  <si>
    <t>הנחות יסוד:</t>
  </si>
  <si>
    <t xml:space="preserve">אנו פועלים תחת הנחות קלאסיות, שהאפיון של כולן יחד זוכה לכינוי ״תחרות משוכללת״. </t>
  </si>
  <si>
    <t>בהתאם להנחות קלאסיות אלו, קיים מספר רב של שחקנים בשווקים: גם יצרנים (שמייצרים, כאילו דה), וגם צרכנים</t>
  </si>
  <si>
    <t xml:space="preserve">שקונים / צורכים (כמה הגיוני). </t>
  </si>
  <si>
    <t>ברגע שיש תחרות משוכללת כזו, אף יצרן לא יכול לבדו לקבוע את המחיר בשוק. ומדוע? נחשוב למשל על מצב שבו יש</t>
  </si>
  <si>
    <t>מיליון מורים שמעניקים שיעורים פרטיים בכלכלה. וכולם מוכשרים בדיוק באותה מידה (הנחה קצת בעייתית,</t>
  </si>
  <si>
    <t>כמו יתר ההנחות של תחרות. משוכללת, אבל זרמו איתי). במקרה כזה אנחנו טוענים יחד באופן חד משמעי: אין מצב</t>
  </si>
  <si>
    <t>שמורה יחליט שהוא מעלה את התעריף לשעה מעבר למקובל בשוק, ומישהו יגיע אליו, נכון? ברור שלא. ואם הוא מוזיל</t>
  </si>
  <si>
    <t>את המחיר, זה גם לא באמת ישפיע על מחיר השוק, משום שמדובר במורה אחד מבין מיליונים, ומהר מאד תתמלא</t>
  </si>
  <si>
    <t>מכסת השעות שלו כך שהמחיר בשווקים בסך הכל לא ישתנה.</t>
  </si>
  <si>
    <t>מכל מקום, בין אם אהבתם את ההסבר ובין אם לא, העניין כאן פשוט ברמת היישום:</t>
  </si>
  <si>
    <t>בשוק תחרותי (תחרות משוכללת) אף יצרן או צרכן לא קובעים את המחיר בעצמם. המחיר נקבע לפי תנאי השוק,</t>
  </si>
  <si>
    <t>והוא יהיה תקף לכל השחקנים בשוק, נקודה.</t>
  </si>
  <si>
    <t xml:space="preserve">אוקיי שי אז אפשר כללים? איך יודעים כמה לייצר? </t>
  </si>
  <si>
    <t>כן בטח, ההגדרות הן:</t>
  </si>
  <si>
    <t>בטווח הקצר נייצר, אם ורק אם מחיר יחידה גבוה (או שווה) לעלות המשתנה הממוצעת המינימלית:</t>
  </si>
  <si>
    <t>P &gt;= Min(AVC)</t>
  </si>
  <si>
    <t>בטווח הארוך נייצר, אם ורק אם מחיר יחידה גבוה (או שווה) לעלות הכוללת הממוצעת המינימלית:</t>
  </si>
  <si>
    <t>P &gt;= Min (ATC)</t>
  </si>
  <si>
    <t>היקף הייצור עצמו - בכל מקרה שבו אכן כדאי לייצר ייקבע לפי:</t>
  </si>
  <si>
    <t>P &gt;= MC</t>
  </si>
  <si>
    <t xml:space="preserve">וזאת בחלק העולה של עקום ה - MC. </t>
  </si>
  <si>
    <t>וכמובן, הגדרות אלו דורשות ליבון חזק מאד ודוגמא מספרית, ומיד נגיע אליה.</t>
  </si>
  <si>
    <t>בינתיים, עוד קצת מושגים:</t>
  </si>
  <si>
    <t>TC = FC + VC</t>
  </si>
  <si>
    <t>עלות כוללת (או: סך ההוצאות)</t>
  </si>
  <si>
    <t>FC</t>
  </si>
  <si>
    <t>עלויות קבועות</t>
  </si>
  <si>
    <t>VC</t>
  </si>
  <si>
    <t>עלויות / הוצאות משתנות</t>
  </si>
  <si>
    <t>Q</t>
  </si>
  <si>
    <t>מספר היחידות</t>
  </si>
  <si>
    <t>ATC = TC/Q</t>
  </si>
  <si>
    <t>עלות כוללת ממוצעת: היחס בין העלות הכוללת לבין מספר יחידות המוצר</t>
  </si>
  <si>
    <t>AVC = VC/Q</t>
  </si>
  <si>
    <t>עלות משתנה ממוצעת: היחס בין העלות המשתנה לבין מספר יחידות המוצר</t>
  </si>
  <si>
    <t>MC</t>
  </si>
  <si>
    <t>עלות שולית, לפי הפרשי העלויות חלקי הפרשי היחידות בין כל 2 רמות ייצור, נציג בהמשך.</t>
  </si>
  <si>
    <t>P</t>
  </si>
  <si>
    <t>מחיר המכירה ליחידה</t>
  </si>
  <si>
    <t>טוב חייבים מספרים שי... זה קשוח ככה...</t>
  </si>
  <si>
    <t xml:space="preserve">נכון. </t>
  </si>
  <si>
    <t>תרגיל 1 - הבנה של סוגי עלויות והקשר לעקום ההיצע</t>
  </si>
  <si>
    <t xml:space="preserve">בתרגילים הקשורים לעקומת ההיצע (כמה היצרן ייצר במחירים שונים) בדרך כלל נקבל נתוני כמויות אבל גם את </t>
  </si>
  <si>
    <t>נתוני העלות הכוללת בצורה ברורה ובערכים כספיים (ש״ח).</t>
  </si>
  <si>
    <t>עלות קבועה</t>
  </si>
  <si>
    <t>עלות משתנה</t>
  </si>
  <si>
    <t>בלתי תלויה בכמות המיוצרת</t>
  </si>
  <si>
    <t>תלויה בכמות המיוצרת</t>
  </si>
  <si>
    <t>כגון שכר דירה</t>
  </si>
  <si>
    <t>כגון חומרי גלם</t>
  </si>
  <si>
    <t>כשמייצרים 0</t>
  </si>
  <si>
    <t>בהגדרה: העלות הכוללת</t>
  </si>
  <si>
    <t>היא עלות קבועה</t>
  </si>
  <si>
    <t>לפניכם נתונים בדבר היקפי ייצור שונים המתאפשרים אצל יצרן מסוים, והעלות הכוללת בגין היקפי הייצור השונים.</t>
  </si>
  <si>
    <t>כמות</t>
  </si>
  <si>
    <t>ממוצעת</t>
  </si>
  <si>
    <t>TC</t>
  </si>
  <si>
    <t>ATC</t>
  </si>
  <si>
    <t>AVC</t>
  </si>
  <si>
    <t>א. השלימו את הטבלה.</t>
  </si>
  <si>
    <t>ב. אם מחיר המוצר הוא 10 ש״ח, האם נייצר? במידה וכן, כמה נייצר?</t>
  </si>
  <si>
    <t>ג. אם מחיר המוצר הוא 16 ש״ח, האם נייצר? במידה וכן, כמה נייצר?</t>
  </si>
  <si>
    <t>ד. אם מחיר המוצר הוא 22 ש״ח, האם נייצר? במידה וכן, כמה נייצר?</t>
  </si>
  <si>
    <t>TC/Q</t>
  </si>
  <si>
    <t>VC/Q</t>
  </si>
  <si>
    <t>TC - FC</t>
  </si>
  <si>
    <t>כמות (יח׳)</t>
  </si>
  <si>
    <t>הסברים נוספים:</t>
  </si>
  <si>
    <t>ה- FC הוא העלות הכוללת בהיקף ייצור 0, והוא קבוע בכל היקפי הייצור בהגדרה.</t>
  </si>
  <si>
    <t>ה-VC הוא ההפרש בין העלות הכוללת לבין העלות הקבועה. למשל, עבור Q=1</t>
  </si>
  <si>
    <t>VC = 44 - 28 = 16</t>
  </si>
  <si>
    <t>עבור Q=2</t>
  </si>
  <si>
    <t>VC = 52 - 28 = 24</t>
  </si>
  <si>
    <t xml:space="preserve">ה-ATC הוא היחס בין העלות הכוללת בכל היקף ייצור - לבין ה - Q. </t>
  </si>
  <si>
    <t>למשל, עבור Q=1</t>
  </si>
  <si>
    <t>ATC = 44/1 = 44</t>
  </si>
  <si>
    <t>ATC = 52/2 = 26</t>
  </si>
  <si>
    <t xml:space="preserve">ה-AVC הוא היחס בין העלות המשתנה VC לבין הכמות Q. </t>
  </si>
  <si>
    <t>למשל עבור Q = 1</t>
  </si>
  <si>
    <t>AVC = 16/1 = 16</t>
  </si>
  <si>
    <t>AVC = 24/2 = 12</t>
  </si>
  <si>
    <t>ה-MC הוא ההפרש בין ערכי TC (וגם בין ערכי VC) בין כל שתי רמות ייצור עוקבות.</t>
  </si>
  <si>
    <t>למשל, עבור Q=2</t>
  </si>
  <si>
    <t>MC(2) = VC(2) - VC(1) = 24 - 16 = 8</t>
  </si>
  <si>
    <t>או</t>
  </si>
  <si>
    <t xml:space="preserve">MC (2) = TC(2) - TC(1) = 52 - 44 = 8 </t>
  </si>
  <si>
    <t>למשל עבור Q=3</t>
  </si>
  <si>
    <t>MC (3) = TC(3) - TC(2) = 64 - 52 = 12</t>
  </si>
  <si>
    <t xml:space="preserve">מחיר המוצר = בכמה מוכרים אותו (לא העלות / ההוצאה! אלא זהו מחיר המכירה - ההכנסה ליחידה). </t>
  </si>
  <si>
    <t>האם כדאי לייצר</t>
  </si>
  <si>
    <t>בטווח הקצר</t>
  </si>
  <si>
    <t>בטווח הארוך</t>
  </si>
  <si>
    <t>עלות קבועה בלתי ניתנת</t>
  </si>
  <si>
    <t>ניתן לבטל עלויות קבועות</t>
  </si>
  <si>
    <t>לביטול</t>
  </si>
  <si>
    <t>אם סוגרים את החברה</t>
  </si>
  <si>
    <t xml:space="preserve">לכן מביטים רק על </t>
  </si>
  <si>
    <t>לכן מביטים על העלות הכוללת:</t>
  </si>
  <si>
    <t>העלות המשתנה</t>
  </si>
  <si>
    <t>משתנה + קבועה</t>
  </si>
  <si>
    <t>בטווח הקצר:</t>
  </si>
  <si>
    <t>בטווח הארוך:</t>
  </si>
  <si>
    <t>כדאי לייצר רק אם</t>
  </si>
  <si>
    <t>מחיר המכירה (P)</t>
  </si>
  <si>
    <t>גבוה או שווה מ- minAVC</t>
  </si>
  <si>
    <t>גבוה או שווה מ-minATC</t>
  </si>
  <si>
    <t>מהעלות המשתנה הממוצעת המינימלית</t>
  </si>
  <si>
    <t>מהעלות הכוללת הממוצעת המינימלית</t>
  </si>
  <si>
    <t>P&gt;=min(AVC)</t>
  </si>
  <si>
    <t>P&gt;=min(ATC)</t>
  </si>
  <si>
    <t xml:space="preserve">נתון בסעיף - המחיר 10 ש״ח. </t>
  </si>
  <si>
    <t>בשאלה זו מתקיים כי:</t>
  </si>
  <si>
    <t>P = 10 &lt; min(AVC) = 12</t>
  </si>
  <si>
    <t>P = 10 &lt; min(ATC) = 20</t>
  </si>
  <si>
    <t>לא כדאי לייצר בטווח הקצר!</t>
  </si>
  <si>
    <t>לא כדאי לייצר בטווח הארוך!</t>
  </si>
  <si>
    <t>ב. אם מחיר המוצר הוא 16 ש״ח, האם נייצר? במידה וכן, כמה נייצר?</t>
  </si>
  <si>
    <t>כדאיות</t>
  </si>
  <si>
    <t>ייצור</t>
  </si>
  <si>
    <t>כן</t>
  </si>
  <si>
    <t>לא</t>
  </si>
  <si>
    <r>
      <t xml:space="preserve">P = 16 </t>
    </r>
    <r>
      <rPr>
        <sz val="12"/>
        <color rgb="FFFF0000"/>
        <rFont val="David"/>
        <family val="2"/>
        <charset val="177"/>
      </rPr>
      <t>&gt;</t>
    </r>
    <r>
      <rPr>
        <sz val="12"/>
        <color theme="1"/>
        <rFont val="David"/>
        <family val="2"/>
        <charset val="177"/>
      </rPr>
      <t xml:space="preserve"> min(AVC) = 12</t>
    </r>
  </si>
  <si>
    <t>P = 16 &lt; min(ATC) = 20</t>
  </si>
  <si>
    <t>כדאי לייצר בטווח הקצר!</t>
  </si>
  <si>
    <t>כמה נייצר?</t>
  </si>
  <si>
    <t>הכמות תקבע (בהנחה שכדאי</t>
  </si>
  <si>
    <t>לייצר) עד הנקודה שבה P=MC</t>
  </si>
  <si>
    <t>בחלק העולה של MC</t>
  </si>
  <si>
    <t xml:space="preserve">כאן ספציפית P=MC גם בהיקף ייצור 1, וגם בהיקף ייצור 4. </t>
  </si>
  <si>
    <t>אבל בהיקף ייצור 1 - אנחנו לא בחלק העולה של MC, כי בשורות הבאות ערכו יורד.</t>
  </si>
  <si>
    <r>
      <t xml:space="preserve">לעומת זאת בהיקף ייצור 4 ה- MC בחלק העולה. זו הנקודה שבה נייצר. </t>
    </r>
    <r>
      <rPr>
        <b/>
        <sz val="12"/>
        <color theme="1"/>
        <rFont val="David"/>
        <family val="2"/>
        <charset val="177"/>
      </rPr>
      <t>נייצר 4 בטווח הקצר.</t>
    </r>
  </si>
  <si>
    <t>ג. אם מחיר המוצר הוא 22 ש״ח, האם נייצר? במידה וכן, כמה נייצר?</t>
  </si>
  <si>
    <t xml:space="preserve">תזכורת לגבי הדרישה - נייצר בטווח הקצר רק אם המחיר (22) גבוה יותר ממינימום AVC. </t>
  </si>
  <si>
    <t xml:space="preserve">נייצר בטווח הארוך רק אם המחיר (22) גבוה יותר ממינימום ATC. </t>
  </si>
  <si>
    <t>לכן במקרה זה נייצר בטווח הקצר וגם בטווח הארוך.</t>
  </si>
  <si>
    <t>כאשר מייצרים, בטווח הקצר הייצור ייקבע בחלק העולה של MC, שנמצא מעל מינימום AVC. וכל עוד P&gt;=AVC</t>
  </si>
  <si>
    <r>
      <t xml:space="preserve">P = 22 </t>
    </r>
    <r>
      <rPr>
        <sz val="12"/>
        <color rgb="FFFF0000"/>
        <rFont val="David"/>
        <family val="2"/>
        <charset val="177"/>
      </rPr>
      <t>&gt;</t>
    </r>
    <r>
      <rPr>
        <sz val="12"/>
        <color theme="1"/>
        <rFont val="David"/>
        <family val="2"/>
        <charset val="177"/>
      </rPr>
      <t xml:space="preserve"> min(AVC) = 12</t>
    </r>
  </si>
  <si>
    <r>
      <t xml:space="preserve">P = 22 </t>
    </r>
    <r>
      <rPr>
        <sz val="12"/>
        <color rgb="FFFF0000"/>
        <rFont val="David"/>
        <family val="2"/>
        <charset val="177"/>
      </rPr>
      <t>&gt;</t>
    </r>
    <r>
      <rPr>
        <sz val="12"/>
        <color theme="1"/>
        <rFont val="David"/>
        <family val="2"/>
        <charset val="177"/>
      </rPr>
      <t xml:space="preserve"> min(ATC) = 20</t>
    </r>
  </si>
  <si>
    <t>כדאי לייצר בטווח הארוך!</t>
  </si>
  <si>
    <t xml:space="preserve">היקף הייצור נקבע בחלק </t>
  </si>
  <si>
    <t xml:space="preserve">אם כדאי לייצר בטווח </t>
  </si>
  <si>
    <t xml:space="preserve">העולה של MC. </t>
  </si>
  <si>
    <t xml:space="preserve">הארוך - </t>
  </si>
  <si>
    <t xml:space="preserve">במעבר מיח׳ 1 ל-2, </t>
  </si>
  <si>
    <t>היקף הייצור</t>
  </si>
  <si>
    <t>אני בחלק היורד (מ-16 ל-8).</t>
  </si>
  <si>
    <t>יהיה זהה לטווח הקצר</t>
  </si>
  <si>
    <t xml:space="preserve">לכן מייצרים לפחות 2 יח׳ - </t>
  </si>
  <si>
    <t>אבל ממשיכים לייצר גם</t>
  </si>
  <si>
    <t>לאחר מכן, כל עוד P&gt;=MC</t>
  </si>
  <si>
    <t>עקומת ההיצע</t>
  </si>
  <si>
    <t xml:space="preserve">הגדרה: עקומת ההיצע של היצרן היא החלק העולה של עקום ה- MC בטווח הקצר החל ממינימום AVC ובטווח </t>
  </si>
  <si>
    <t>הארוך החל ממינימום ATC</t>
  </si>
  <si>
    <r>
      <t xml:space="preserve">בשפה פשוטה: עקום ההיצע של הטווח הקצר הוא </t>
    </r>
    <r>
      <rPr>
        <b/>
        <sz val="12"/>
        <color rgb="FF0070C0"/>
        <rFont val="David"/>
        <family val="2"/>
        <charset val="177"/>
      </rPr>
      <t>הכחול</t>
    </r>
    <r>
      <rPr>
        <sz val="12"/>
        <color theme="1"/>
        <rFont val="David"/>
        <family val="2"/>
        <charset val="177"/>
      </rPr>
      <t xml:space="preserve"> ומה שמעליו, עקום ההיצע של </t>
    </r>
    <r>
      <rPr>
        <b/>
        <sz val="12"/>
        <color rgb="FFFF0000"/>
        <rFont val="David"/>
        <family val="2"/>
        <charset val="177"/>
      </rPr>
      <t>הטווח הארוך</t>
    </r>
    <r>
      <rPr>
        <sz val="12"/>
        <color theme="1"/>
        <rFont val="David"/>
        <family val="2"/>
        <charset val="177"/>
      </rPr>
      <t xml:space="preserve"> הוא רק</t>
    </r>
  </si>
  <si>
    <t>החלק באדום. להלן המחשה בנתוני האירוע (תרגיל 1 לעיל).</t>
  </si>
  <si>
    <t xml:space="preserve">ש״ח </t>
  </si>
  <si>
    <t xml:space="preserve">שאלות מבחינות - פותרים ביחד, מה שלא נספיק פתרון יועלה לקראת המפגש הבא. </t>
  </si>
  <si>
    <t>תרגיל 2 - שאלה מבחינה</t>
  </si>
  <si>
    <t>עקומת ההיצע של הטווח הקצר היא:</t>
  </si>
  <si>
    <t xml:space="preserve">א. עקומת ההוצאות השוליות החל מ-Min ATC. </t>
  </si>
  <si>
    <t xml:space="preserve">ב. עקומת ההוצאות השוליות החל מ-Min AVC. </t>
  </si>
  <si>
    <t>ג. עקומה שיורדת משמאל לימין.</t>
  </si>
  <si>
    <t>ד. עקומת ההוצאות השוליות לכל אורכה.</t>
  </si>
  <si>
    <t>ה. כל יתר התשובות שגויות.</t>
  </si>
  <si>
    <t xml:space="preserve">התשובה הנכונה: ב. </t>
  </si>
  <si>
    <t>תרגיל 3 - שאלה מבחינה</t>
  </si>
  <si>
    <t>להלן פונקציית ייצור של יצרן נקניק:</t>
  </si>
  <si>
    <t>בנתונים אלו, ובהנחה שמחיר המוצר 50 ש״ח:</t>
  </si>
  <si>
    <t>א. היצרן ייצר רק בטווח הקצר.</t>
  </si>
  <si>
    <t>ב. היצרן ייצר גם בטווח הקצר וגם בטווח הארוך.</t>
  </si>
  <si>
    <t>ג. היצרן לא ייצר כלל.</t>
  </si>
  <si>
    <t>ד. לא ניתן לדעת האם וכמה יחידות היצרן ייצר.</t>
  </si>
  <si>
    <t>עלות</t>
  </si>
  <si>
    <t>כמות יח׳</t>
  </si>
  <si>
    <t>שולית</t>
  </si>
  <si>
    <t xml:space="preserve">המחיר P=50. </t>
  </si>
  <si>
    <t>לכן:</t>
  </si>
  <si>
    <t>P &lt; min(AVC)</t>
  </si>
  <si>
    <t>לא כדאי לייצר בטווח הקצר</t>
  </si>
  <si>
    <t>P &lt; min(ATC)</t>
  </si>
  <si>
    <t>לא כדאי לייצר בטווח הארוך</t>
  </si>
  <si>
    <t>התשובה ג. לא כדאי לייצר. באף מצב. נקודה. כל טוב לאדוני.</t>
  </si>
  <si>
    <t>תרגיל 4 - שאלה מבחינה</t>
  </si>
  <si>
    <t xml:space="preserve">פירמה נמצאת בתחרות משוכללת גילתה כי המחיר של יחידת נקניק שאותו היא מייצרת גבוה ממינימום ההוצאה </t>
  </si>
  <si>
    <t>המשתנה הממוצעת אך נמוך ממינימום ההוצאה הכוללת הממוצעת. מה עליה לעשות, על מנת למקסם רווחיה?</t>
  </si>
  <si>
    <t>א. להפסיק לייצר באופן מיידי</t>
  </si>
  <si>
    <t>ב. להמשיך לייצר בטווח הקצר, אך לסגור את העסק בטווח הארוך</t>
  </si>
  <si>
    <t>ג. להמשיך לייצר גם בטווח הקצר וגם בטווח הארוך</t>
  </si>
  <si>
    <t>ד. להעלות את מחיר המוצר.</t>
  </si>
  <si>
    <t>כדאי לייצר בטווח הקצר:</t>
  </si>
  <si>
    <t>כדאי לייצר בטווח הארוך:</t>
  </si>
  <si>
    <t>המחיר גבוה (או שווה)</t>
  </si>
  <si>
    <r>
      <t xml:space="preserve">אך המחיר לצערי </t>
    </r>
    <r>
      <rPr>
        <b/>
        <sz val="12"/>
        <color theme="1"/>
        <rFont val="David"/>
        <family val="2"/>
        <charset val="177"/>
      </rPr>
      <t>איננו</t>
    </r>
  </si>
  <si>
    <t>למינימום ההוצאה המשתנה</t>
  </si>
  <si>
    <t>גבוה (או שווה) למינימום</t>
  </si>
  <si>
    <t>הממוצעת</t>
  </si>
  <si>
    <t>ההוצאה הכוללת הממוצעת,</t>
  </si>
  <si>
    <t>התנאי מתקיים!</t>
  </si>
  <si>
    <t xml:space="preserve">אלא נמוך ממנו (נתון). </t>
  </si>
  <si>
    <t>לכן התנאי לא מתקיים!</t>
  </si>
  <si>
    <t xml:space="preserve">התשובה: ב. </t>
  </si>
  <si>
    <t>תרגיל 5 - שאלה מבחינה</t>
  </si>
  <si>
    <t>מחיר המוצר בשוק הוא 7 ש״ח ליחידה. על מנת להגיע למקסימום רווח, היצרן ייצר:</t>
  </si>
  <si>
    <t>א. 2 יחידות, וזאת בטווח הקצר בלבד.</t>
  </si>
  <si>
    <t xml:space="preserve">ב. 6 יחידות בטווח הארוך. </t>
  </si>
  <si>
    <t>ג. 5 יחידות בטווח הארוך.</t>
  </si>
  <si>
    <t>ד. לא כדאי לייצר, לא בטווח הקצר ולא בטווח הארוך.</t>
  </si>
  <si>
    <t>כדאי לייצר גם בטווח הארוך וגם בטווח הקצר, כי מחיר המוצר בשוק גבוה מ- minATC ומ- minAVC</t>
  </si>
  <si>
    <r>
      <t xml:space="preserve">נייצר 6 יח׳ - P=MC בהיקף ייצור כזה, ו-MC הוא בחלק העולה. </t>
    </r>
    <r>
      <rPr>
        <b/>
        <sz val="12"/>
        <color theme="1"/>
        <rFont val="David"/>
        <family val="2"/>
        <charset val="177"/>
      </rPr>
      <t>התשובה ב.</t>
    </r>
    <r>
      <rPr>
        <sz val="12"/>
        <color theme="1"/>
        <rFont val="David"/>
        <family val="2"/>
        <charset val="177"/>
      </rPr>
      <t xml:space="preserve"> </t>
    </r>
  </si>
  <si>
    <r>
      <t xml:space="preserve">תרגול נוסף בסגנון שאלה ״גדולה״ (חשוב </t>
    </r>
    <r>
      <rPr>
        <b/>
        <sz val="12"/>
        <color rgb="FFFF0000"/>
        <rFont val="David"/>
        <family val="2"/>
        <charset val="177"/>
      </rPr>
      <t>להבנה</t>
    </r>
    <r>
      <rPr>
        <b/>
        <sz val="12"/>
        <color theme="1"/>
        <rFont val="David"/>
        <family val="2"/>
        <charset val="177"/>
      </rPr>
      <t xml:space="preserve">; פחות מייצג </t>
    </r>
    <r>
      <rPr>
        <b/>
        <sz val="12"/>
        <color rgb="FFFF0000"/>
        <rFont val="David"/>
        <family val="2"/>
        <charset val="177"/>
      </rPr>
      <t xml:space="preserve">לבחינה כי ארוך, </t>
    </r>
    <r>
      <rPr>
        <b/>
        <sz val="12"/>
        <rFont val="David"/>
        <family val="2"/>
        <charset val="177"/>
      </rPr>
      <t>לכן לא נפתור ביחד אך אהיה זמין</t>
    </r>
    <r>
      <rPr>
        <b/>
        <sz val="12"/>
        <color theme="1"/>
        <rFont val="David"/>
        <family val="2"/>
        <charset val="177"/>
      </rPr>
      <t>)</t>
    </r>
  </si>
  <si>
    <t xml:space="preserve">תרגיל 6 - פונקציית הייצור ועקומת ההיצע </t>
  </si>
  <si>
    <t>לפניכם נתונים אודות ההוצאה של פירמת ״הנקניק וחבריו״ המתמחה בייצור נקניקיות.</t>
  </si>
  <si>
    <t xml:space="preserve">עלות </t>
  </si>
  <si>
    <t>ביחידות</t>
  </si>
  <si>
    <t xml:space="preserve">כוללת </t>
  </si>
  <si>
    <t>ב. כמה יחידות תייצר ותמכור הפירמה בהנחה שמחיר נקניקיה הוא 20 ש״ח? הפרידו בין טווח קצר לארוך.</t>
  </si>
  <si>
    <t>מה יהיה הרווח של הפירמה?</t>
  </si>
  <si>
    <t>ג. כמה יחידות תייצר ותמכור הפירמה בהנחה שמחיר נקניקיה הוא 24 ש״ח? הפרידו בין טווח קצר לארוך.</t>
  </si>
  <si>
    <t>ד. כמה יחידות תייצר ותמכור הפירמה בהנחה שמחיר נקניקיה הוא 42 ש״ח? הפרידו בין טווח קצר לארוך.</t>
  </si>
  <si>
    <t>ה. התוו את עקומת ההיצע לנקניקיות בגרף, בהפרדה בין טווח קצר וארוך.</t>
  </si>
  <si>
    <t xml:space="preserve">שימו לב ביטלתי את סעיפים ו-ח הואיל והם מאד ארוכים ולא תורמים מידע משמעותי לניתוח. אני מעדיף </t>
  </si>
  <si>
    <t xml:space="preserve">שנעסוק בשאלות קצרות יותר המכינות לבחינה. </t>
  </si>
  <si>
    <t>לא רלוונטי</t>
  </si>
  <si>
    <t>מינימום</t>
  </si>
  <si>
    <t>מחיר המוצר בשוק נמוך ממינ׳ ATC וכן ממינ׳ AVC לכן לא נייצר - לא בטווח הקצר ולא בטווח הארוך.</t>
  </si>
  <si>
    <t xml:space="preserve">כפועל יוצא, בטווח הקצר הפירמה בעצם מפסידה את כל העלויות הקבועות (ההפסד יהיה 36). </t>
  </si>
  <si>
    <t xml:space="preserve">בטווח הארוך, הפירמה יכולה לבטל גם את העלויות הקבועות, ואז הרווח שלה יהיה 0. </t>
  </si>
  <si>
    <r>
      <t xml:space="preserve">מחיר המוצר בשוק נמוך ממינ׳ ATC ולכן בטווח </t>
    </r>
    <r>
      <rPr>
        <b/>
        <sz val="12"/>
        <color theme="1"/>
        <rFont val="David"/>
        <family val="2"/>
        <charset val="177"/>
      </rPr>
      <t xml:space="preserve">הארוך </t>
    </r>
    <r>
      <rPr>
        <sz val="12"/>
        <color theme="1"/>
        <rFont val="David"/>
        <family val="2"/>
        <charset val="177"/>
      </rPr>
      <t>לא ייצר.</t>
    </r>
  </si>
  <si>
    <r>
      <t xml:space="preserve">יחד עם זאת הוא שווה למינ׳ AVC ולכן </t>
    </r>
    <r>
      <rPr>
        <b/>
        <sz val="12"/>
        <color theme="1"/>
        <rFont val="David"/>
        <family val="2"/>
        <charset val="177"/>
      </rPr>
      <t>בטווח הקצר</t>
    </r>
    <r>
      <rPr>
        <sz val="12"/>
        <color theme="1"/>
        <rFont val="David"/>
        <family val="2"/>
        <charset val="177"/>
      </rPr>
      <t xml:space="preserve"> כדאי לייצר (התנאי הוא P גדול או שווה למינ׳ AVC). </t>
    </r>
  </si>
  <si>
    <t>כמה נייצר? הביטו על עקומת MC. ה-MC יורד עד וכולל היקף ייצור של 3 יח׳. לכן ממשיכים לייצר. משם והלאה</t>
  </si>
  <si>
    <t>ה - MC עולה, ונעצור בנקודה שבה הוא משתווה (או הכי קרוב למשתווה) למחיר המוצר. וזו נקודה שבה היקף הייצור</t>
  </si>
  <si>
    <t xml:space="preserve">הוא בדיוק 4. </t>
  </si>
  <si>
    <t xml:space="preserve">אז בטווח הקצר נייצר 4 יח׳. </t>
  </si>
  <si>
    <t>לעניין חישוב הרווח, שימו לב:</t>
  </si>
  <si>
    <t>הכנסות:</t>
  </si>
  <si>
    <t>הוצאות משתנות:</t>
  </si>
  <si>
    <t>רווח טווח קצר:</t>
  </si>
  <si>
    <t>הרווח בטווח הקצר הוא לפי ההפרש בין ההכנסות ל - VC בלבד</t>
  </si>
  <si>
    <t>הפסד טווח ארוך:</t>
  </si>
  <si>
    <t xml:space="preserve">הרווח / ההפסד בטווח הארוך הוא לפי ההפרש בין רווח טווח קצר </t>
  </si>
  <si>
    <t>לבין העלויות הקבועות.</t>
  </si>
  <si>
    <t>מחיר המוצר בשוק גבוה ממינימום ATC. לכן החברה תייצר בטווח הארוך.</t>
  </si>
  <si>
    <t>הוא כמובן גבוה גם ממינימום AVC. לכן החברה תייצר גם בטווח הקצר.</t>
  </si>
  <si>
    <t>היקף הייצור ייקבע בחלק העולה של ה - MC (לאחר היקף ייצור של 3 יח׳), במצב שבו P קרוב ככל</t>
  </si>
  <si>
    <t xml:space="preserve">הניתן לשוויון ל - MC (אבל לא מעליו). </t>
  </si>
  <si>
    <t xml:space="preserve">כאן, המצב הכי קרוב ל - P=MC בחלק העולה הוא בהיקף ייצור של 8. </t>
  </si>
  <si>
    <t>לכן גם בטווח הארוך וגם בטווח הקצר החברה תייצר 8 יח׳.</t>
  </si>
  <si>
    <t>רווח טווח ארוך</t>
  </si>
  <si>
    <t>ו. התוו את עקומת ההיצע לנקניקיות בגרף, בהפרדה בין טווח קצר וארוך.</t>
  </si>
  <si>
    <t>וכעת לנושא עצמו - עקומת הביקוש וצורתה</t>
  </si>
  <si>
    <t xml:space="preserve">הטענה הבסיסית תגרוס: שככל שמחיר המוצר יורד, הכמות הנדרשת ממנו תעלה. </t>
  </si>
  <si>
    <t>לכן, עקומת הביקוש יורדת משמאל לימין.</t>
  </si>
  <si>
    <t>מחיר המוצר בש״ח</t>
  </si>
  <si>
    <t>עקומת</t>
  </si>
  <si>
    <t>הביקוש</t>
  </si>
  <si>
    <t>כמות מבוקשת</t>
  </si>
  <si>
    <t>גורמים המשפיעים על הביקוש - מזיזים את כל עקומת הביקוש</t>
  </si>
  <si>
    <t>שינויים אלו הם:</t>
  </si>
  <si>
    <t>א. שינויים בהכנסה.</t>
  </si>
  <si>
    <t xml:space="preserve">ב. שינויים במחירי מוצרים אחרים (תחליפיים / משלימים). </t>
  </si>
  <si>
    <t xml:space="preserve">ג. שינוי בטעמים (ברצונות של הצרכן). </t>
  </si>
  <si>
    <t>מקרה 1 - שינויים בעקומת הביקוש בעקבות שינויים בהכנסה</t>
  </si>
  <si>
    <t>להלן מטריצה המציגה את השינויים בעקומת הביקוש בכפוף לשינויים בסך ההכנסה של הצרכן:</t>
  </si>
  <si>
    <t>סוג מוצר</t>
  </si>
  <si>
    <t>עלייה בהכנסה</t>
  </si>
  <si>
    <t>ירידה בהכנסה</t>
  </si>
  <si>
    <t>נורמלי</t>
  </si>
  <si>
    <t>ביקוש גדל</t>
  </si>
  <si>
    <t>ביקוש קטן</t>
  </si>
  <si>
    <t>עקומה נעה ימינה / למעלה</t>
  </si>
  <si>
    <t>עקומה נעה שמאלה / למטה</t>
  </si>
  <si>
    <t>נחות</t>
  </si>
  <si>
    <t>נייטרלי</t>
  </si>
  <si>
    <t>אין שינוי בעקומת הביקוש</t>
  </si>
  <si>
    <t>המחשות גרפיות:</t>
  </si>
  <si>
    <t>מוצר נורמלי</t>
  </si>
  <si>
    <t>עקום ביקוש = עקום D</t>
  </si>
  <si>
    <t>הכנסה = I</t>
  </si>
  <si>
    <t>מוצר נחות</t>
  </si>
  <si>
    <t>מוצר נייטרלי</t>
  </si>
  <si>
    <t xml:space="preserve">אין מה להמחיש. לא משנה כמה ההכנסה תנוע העקום תקוע באותו מצב,  </t>
  </si>
  <si>
    <t>כמו החיים של המרצה.</t>
  </si>
  <si>
    <t>מקרה 2 - שינויים בעקומת הביקוש בעקבות שינויים במחירי מוצרים אחרים</t>
  </si>
  <si>
    <t>סוג מוצרים</t>
  </si>
  <si>
    <t>עלייה במחיר המוצר הנוסף</t>
  </si>
  <si>
    <t>ירידה במחיר המוצר הנוסף</t>
  </si>
  <si>
    <t>תחליפיים</t>
  </si>
  <si>
    <t>משלימים</t>
  </si>
  <si>
    <t>בלתי תלויים
אדישים</t>
  </si>
  <si>
    <t xml:space="preserve">מבחינת הגרפים - אותו רעיון של איור במקרה 1 מבחינת השינויים. </t>
  </si>
  <si>
    <t>חבל על הכפילות, נמשיך הלאה שנספיק לתרגל.</t>
  </si>
  <si>
    <t>מקרה 3 - שינויים בטעמי הצרכנים</t>
  </si>
  <si>
    <t>זה המקרה הקל ביותר; פשוט יגידו אם הביקוש גדל או קטן וננהג בהתאם. כמובן מקרה זה יחד עם יתר המקרים</t>
  </si>
  <si>
    <t xml:space="preserve">הוא המקרה אליו נחשף בתרגול שנבצע כעת. </t>
  </si>
  <si>
    <t>א. חל שינוי במחיר המוצר.</t>
  </si>
  <si>
    <t>ב. חל שינוי במחירי מוצרים אחרים.</t>
  </si>
  <si>
    <t>ג. חל שינוי בהכנסה.</t>
  </si>
  <si>
    <t xml:space="preserve">ד. חל שינוי בטעמים (=טעמי הצרכנים ורצונם לרכוש את המוצר). </t>
  </si>
  <si>
    <t xml:space="preserve">שגויה - שינוי במחיר המוצר הספציפי מזיז אותנו על העקומה ולא את העקומה. </t>
  </si>
  <si>
    <t>למשל באיור מטה - ניתן לראות שעליית המחיר מקטינה את הכמות המבוקשת (מעבר מ-K ל- K2) אך לא מזיזה</t>
  </si>
  <si>
    <t xml:space="preserve">את עקומת הביקוש עצמה (במלים אחרות: השינוי לא משפיע על הביקוש כולו אלא על הכמות המבוקשת). </t>
  </si>
  <si>
    <t xml:space="preserve">גם ירידת מחיר - מגדילה את הכמות המבוקשת מ-K ל- K3, אבל לא משפיעה על עקומת הביקוש כולה. </t>
  </si>
  <si>
    <t>כששואלים על השפעת השינוי במחירי מוצרים אחרים על הביקוש, למעשה צריך לדעת האם המוצרים תחליפיים,</t>
  </si>
  <si>
    <t>משלימים או אדישים.</t>
  </si>
  <si>
    <t>הואיל ולא נתון האם המוצרים תחליפיים, משלימים או אדישים - לא ניתן לדעת האם ובאיזה כיוון ישפיע שינוי במחיר</t>
  </si>
  <si>
    <r>
      <t xml:space="preserve">מוצר </t>
    </r>
    <r>
      <rPr>
        <b/>
        <sz val="12"/>
        <color theme="1"/>
        <rFont val="David"/>
        <family val="2"/>
        <charset val="177"/>
      </rPr>
      <t>אחר</t>
    </r>
    <r>
      <rPr>
        <sz val="12"/>
        <color theme="1"/>
        <rFont val="David"/>
        <family val="2"/>
        <charset val="177"/>
      </rPr>
      <t xml:space="preserve"> על עקומת הביקוש / הביקוש למוצר הספציפי.</t>
    </r>
  </si>
  <si>
    <t xml:space="preserve">הואיל ולא סיפקו מידע - האם המוצר נורמלי, ניטרלי או נחות, לא נוכל לדעת האם ולאן משתנה עקומת הביקוש. </t>
  </si>
  <si>
    <t>זה נכון - כאשר חל שינוי בטעמי הצרכנים, בהגדרה זה אומר שבכל מחיר ומחיר ביחס למצב המוצא הם רוצים לקנות</t>
  </si>
  <si>
    <t>יותר / פחות מהמוצר - כלומר עקומת הביקוש בהכרח זזה.</t>
  </si>
  <si>
    <t>שאלה 2</t>
  </si>
  <si>
    <r>
      <t xml:space="preserve">איזה מהמקרים הבאים </t>
    </r>
    <r>
      <rPr>
        <b/>
        <sz val="12"/>
        <color theme="1"/>
        <rFont val="David"/>
        <family val="2"/>
        <charset val="177"/>
      </rPr>
      <t>לא</t>
    </r>
    <r>
      <rPr>
        <sz val="12"/>
        <color theme="1"/>
        <rFont val="David"/>
        <family val="2"/>
        <charset val="177"/>
      </rPr>
      <t xml:space="preserve"> יגרום לתזוזת עקומת הביקוש למוצר:</t>
    </r>
  </si>
  <si>
    <t>א. גידול בהכנסות הצרכנים, בהנחה שהמוצר נחות.</t>
  </si>
  <si>
    <t xml:space="preserve">ב. עלייה במחיר מוצרים תחליפיים. </t>
  </si>
  <si>
    <t xml:space="preserve">ג. גידול בהכנסות הצרכנים, בהנחה שהמוצר נורמלי. </t>
  </si>
  <si>
    <t>ד. ירידה בעלויות הייצור של המוצר.</t>
  </si>
  <si>
    <t>ה. כל יתר התשובות שגיות.</t>
  </si>
  <si>
    <t>לפי ההגדרה: אם המוצר נחות &gt;&gt;&gt; עלייה בהכנסה &gt;&gt;&gt; הביקוש יקטן &gt;&gt;&gt; עקומה זזה שמאלה.</t>
  </si>
  <si>
    <t>ההיגד לא מתאים.</t>
  </si>
  <si>
    <t xml:space="preserve">לפי ההגדרה: אם המוצרים תחליפיים &gt;&gt;&gt; כשמחיר התחליף עולה &gt;&gt;&gt; הביקוש למוצר הספציפי יגדל &gt;&gt;&gt; </t>
  </si>
  <si>
    <t xml:space="preserve">העקומה זזה ימינה. </t>
  </si>
  <si>
    <t>לפי ההגדרה: אם המוצר נורמלי &gt;&gt;&gt; עלייה בהכנסה &gt;&gt;&gt; הביקוש יגדל &gt;&gt;&gt; עקומה זזה ימינה.</t>
  </si>
  <si>
    <t xml:space="preserve">ההיגד מתאים. זו התשובה. </t>
  </si>
  <si>
    <t>התשובה ד</t>
  </si>
  <si>
    <t>שאלה 3</t>
  </si>
  <si>
    <t>הניחו כי נקניק ושווארמה הם מוצרים תחליפיים. לפיכך נוכל לטעון ש:</t>
  </si>
  <si>
    <t>א. עלייה במחיר הנקניק תגדיל את הביקוש לשווארמה.</t>
  </si>
  <si>
    <t xml:space="preserve">ב. עלייה במחיר השווארמה תקטין את הביקוש לנקניק. </t>
  </si>
  <si>
    <t xml:space="preserve">ג. עלייה בהכנסות הצרכנים תגדיל את הביקוש לשני המוצרים. </t>
  </si>
  <si>
    <t xml:space="preserve">ד. עלייה במחיר הנקניק תגדיל את הביקוש לנקניק ותקטין את הביקוש לשווארמה. </t>
  </si>
  <si>
    <t xml:space="preserve">בהגדרה: כאשר המוצרים תחליפיים &gt;&gt;&gt; אם מחיר מוצר מסוים גדל &gt;&gt;&gt; הביקוש למוצר האחר (התחליף) גדל. </t>
  </si>
  <si>
    <t xml:space="preserve">זה מאד הגיוני: למשל, אם מחיר נסיעה באוטובוס עולה, הביקוש למוצר האחר (נסיעה במונית) גדל. </t>
  </si>
  <si>
    <t>לכן היגד זה נכון.</t>
  </si>
  <si>
    <t>בהגדרה: כאשר המוצרים תחליפיים &gt;&gt;&gt; אם מחיר מוצר מסוים (שוורמה) גדל &gt;&gt;&gt; הביקוש למוצר התחליפי (נקניק)</t>
  </si>
  <si>
    <t xml:space="preserve">גדל (ולא קטן). </t>
  </si>
  <si>
    <t xml:space="preserve">לכן היגד זה שגוי. </t>
  </si>
  <si>
    <r>
      <t xml:space="preserve">בהגדרה: כדי לומר שעלייה בהכנסה תגדיל את הביקוש למוצר / מוצרים, צריך לקבל נתון על היות המוצרים </t>
    </r>
    <r>
      <rPr>
        <b/>
        <sz val="12"/>
        <color theme="1"/>
        <rFont val="David"/>
        <family val="2"/>
        <charset val="177"/>
      </rPr>
      <t>נורמליים</t>
    </r>
    <r>
      <rPr>
        <sz val="12"/>
        <color theme="1"/>
        <rFont val="David"/>
        <family val="2"/>
        <charset val="177"/>
      </rPr>
      <t>,</t>
    </r>
  </si>
  <si>
    <t xml:space="preserve">הואיל ואין כאן מידע בדבר סוג המוצרים (נורמלי / ניטרלי / נחות) לא נוכל לקבוע האם אכן הביקוש יגדל. </t>
  </si>
  <si>
    <t xml:space="preserve">עלייה במחיר הנקניק עצמו &gt;&gt;&gt; מקטינה את הכמות המבוקשת ממנו &gt;&gt;&gt; ומגדילה את הביקוש לתחליף (שווארמה). </t>
  </si>
  <si>
    <t>זכרו: שינוי בכמות המבוקשת - תנועה על גבי העקומה</t>
  </si>
  <si>
    <t xml:space="preserve">לכן התשובה א. </t>
  </si>
  <si>
    <t>שינוי בביקוש - תזוזה של כל העקומה</t>
  </si>
  <si>
    <t>שאלה 4</t>
  </si>
  <si>
    <t>מוצר נחות הוא:</t>
  </si>
  <si>
    <t>א. מוצר שככל שמחירו עולה, נקנה ממנו יותר.</t>
  </si>
  <si>
    <t>ב. מוצר שככל שהכנסתנו תרד, נקנה ממנו פחות.</t>
  </si>
  <si>
    <t>ג. מוצר אשר קונים ממנו יותר, כאשר מחירי המוצרים האחרים מתייקרים.</t>
  </si>
  <si>
    <t>ד. מוצר שככל שהכנסותינו קטנות, נקנה ממנו יותר.</t>
  </si>
  <si>
    <t>ה. מוצר שהכמות הנצרכת ממנו לא תשתנה עם השינוי בהכנסה.</t>
  </si>
  <si>
    <t>בר ואוריאן טוענים שהשאלה פשוטה כל כך; עד כי ראוי להוציא את הטאבלט ולשחק עליו קנדי קראש בזמן המת</t>
  </si>
  <si>
    <t>שנוצר בתהליך ההמתנה לפתרון הפשוט הנ״ל.</t>
  </si>
  <si>
    <t>ספציפית, הם טוענים ש: ״התשובה היא ד. ברגע שההכנסה קטנה - ורוכשים יותר ממוצר מסוים, הרי מגדירים אותו</t>
  </si>
  <si>
    <t xml:space="preserve">כנחות, ככזה שהרצון לרכוש ממנו נשען על מגבלת תקציב / הכנסה חזקה יותר״. </t>
  </si>
  <si>
    <t xml:space="preserve">מבחינת הגדרה: מוצר נחות = קשר שלילי בין הכנסה לביקוש (פחות הכנסה --- יותר ביקוש, ולהפך). </t>
  </si>
  <si>
    <t>התשובה: ד</t>
  </si>
  <si>
    <t>שאלה 5</t>
  </si>
  <si>
    <t xml:space="preserve">לאחרונה חלה עליה בהכנסות הצרכנים במשק ״נעומי״ וכתוצאה מכך חלה ירידה חדה בביקושים לנקניקיה בלחמניה. </t>
  </si>
  <si>
    <t>מכאן ניתן ללמוד כי נקניקיה בלחמניה היא מוצר:</t>
  </si>
  <si>
    <t>א. נחות</t>
  </si>
  <si>
    <t>ב. נייטרלי</t>
  </si>
  <si>
    <t>ג. נורמלי</t>
  </si>
  <si>
    <t>ד. משלים למחשב נייד</t>
  </si>
  <si>
    <t>ה. הכל שטויות, אכלו יותר פירות</t>
  </si>
  <si>
    <t>השאלה למעשה חוזרת על קודמתה:</t>
  </si>
  <si>
    <r>
      <rPr>
        <b/>
        <u/>
        <sz val="12"/>
        <color theme="1"/>
        <rFont val="David"/>
        <family val="2"/>
        <charset val="177"/>
      </rPr>
      <t>עלייה</t>
    </r>
    <r>
      <rPr>
        <sz val="12"/>
        <color theme="1"/>
        <rFont val="David"/>
        <family val="2"/>
        <charset val="177"/>
      </rPr>
      <t xml:space="preserve"> בהכנסה המלווה </t>
    </r>
    <r>
      <rPr>
        <b/>
        <u/>
        <sz val="12"/>
        <color theme="1"/>
        <rFont val="David"/>
        <family val="2"/>
        <charset val="177"/>
      </rPr>
      <t>בירידה בביקוש</t>
    </r>
    <r>
      <rPr>
        <sz val="12"/>
        <color theme="1"/>
        <rFont val="David"/>
        <family val="2"/>
        <charset val="177"/>
      </rPr>
      <t xml:space="preserve"> למוצר מסויים &gt;&gt;&gt; מובילה להגדרתו </t>
    </r>
    <r>
      <rPr>
        <b/>
        <sz val="12"/>
        <color theme="1"/>
        <rFont val="David"/>
        <family val="2"/>
        <charset val="177"/>
      </rPr>
      <t>כנחות</t>
    </r>
    <r>
      <rPr>
        <sz val="12"/>
        <color theme="1"/>
        <rFont val="David"/>
        <family val="2"/>
        <charset val="177"/>
      </rPr>
      <t>.</t>
    </r>
  </si>
  <si>
    <t>שאלה 6</t>
  </si>
  <si>
    <t xml:space="preserve">״זה קטע די מדהים, שככל שההכנסה עולה, הביקוש למכשירי iPhone גדל״, טענה שחף בשיחה שניהלה עם </t>
  </si>
  <si>
    <t xml:space="preserve">המרצה האגדי. </t>
  </si>
  <si>
    <t>במלים אחרות, שחף הסבירה למרצה שמכשירי iPhone הם:</t>
  </si>
  <si>
    <t>א. מוצר נורמלי.</t>
  </si>
  <si>
    <t>ב. מוצר נייטרלי.</t>
  </si>
  <si>
    <t>ג. מוצר נחות.</t>
  </si>
  <si>
    <t>ד. לא ניתן לקבוע באיזה סוג מוצר מדובר.</t>
  </si>
  <si>
    <t>ה. כל התשובות נכונות.</t>
  </si>
  <si>
    <r>
      <rPr>
        <b/>
        <u/>
        <sz val="12"/>
        <color theme="1"/>
        <rFont val="David"/>
        <family val="2"/>
        <charset val="177"/>
      </rPr>
      <t>עלייה</t>
    </r>
    <r>
      <rPr>
        <sz val="12"/>
        <color theme="1"/>
        <rFont val="David"/>
        <family val="2"/>
        <charset val="177"/>
      </rPr>
      <t xml:space="preserve"> בהכנסה המלווה </t>
    </r>
    <r>
      <rPr>
        <b/>
        <u/>
        <sz val="12"/>
        <color theme="1"/>
        <rFont val="David"/>
        <family val="2"/>
        <charset val="177"/>
      </rPr>
      <t>בעלייה בביקוש</t>
    </r>
    <r>
      <rPr>
        <sz val="12"/>
        <color theme="1"/>
        <rFont val="David"/>
        <family val="2"/>
        <charset val="177"/>
      </rPr>
      <t xml:space="preserve"> למוצר מסויים &gt;&gt;&gt; מובילה להגדרתו </t>
    </r>
    <r>
      <rPr>
        <b/>
        <sz val="12"/>
        <color theme="1"/>
        <rFont val="David"/>
        <family val="2"/>
        <charset val="177"/>
      </rPr>
      <t>כנרמלנה</t>
    </r>
    <r>
      <rPr>
        <sz val="12"/>
        <color theme="1"/>
        <rFont val="David"/>
        <family val="2"/>
        <charset val="177"/>
      </rPr>
      <t>.</t>
    </r>
  </si>
  <si>
    <t>התשובה א.</t>
  </si>
  <si>
    <t>שאלה 7</t>
  </si>
  <si>
    <t>ידוע כי במשק ״XPS״ הכמות המבוקשת מלחם אחיד כתלות בהכנסה (*) היא הערכים שבאדום בטבלה הבאה:</t>
  </si>
  <si>
    <t>הכנסה</t>
  </si>
  <si>
    <t>ש״ח</t>
  </si>
  <si>
    <t>לפיכך לחם אחיד הוא:</t>
  </si>
  <si>
    <t>כששואלים / מספקים מידע על כמות</t>
  </si>
  <si>
    <t>מבוקשת ביחס לנתוני הכנסה, מדובר</t>
  </si>
  <si>
    <t>בהכנסות צרכנים</t>
  </si>
  <si>
    <t>ניתן לראות שככל שההכנסה עולה &gt;&gt;&gt; הביקוש יורד, בכל מחיר ומחיר, לכן המוצר נחות בהגדרה.</t>
  </si>
  <si>
    <t>התשובה ג.</t>
  </si>
  <si>
    <t>שאלה 7.1</t>
  </si>
  <si>
    <t>ידוע כי במשק ״Oryon״ הכמות המבוקשת מנקניק עטוף מעיים תלויה בהכנסה כדלקמן:</t>
  </si>
  <si>
    <t>לפיכך נקניק עטוף מעיים הוא:</t>
  </si>
  <si>
    <t>בשונה מהדוגמא הקודמת, כאשר ההכנסה גדלה (מלמטה למעלה) הכמות המבוקשת גדלה בכל מחיר ומחיר.</t>
  </si>
  <si>
    <t>או: כאשר ההכנסה קטנה (מלמעלה למטה) הכמות המבוקשת קטנה בכל מחיר ומחיר.</t>
  </si>
  <si>
    <t xml:space="preserve">המאפיינים הללו הם של מוצר נורמלי. </t>
  </si>
  <si>
    <t xml:space="preserve">התשובה א. </t>
  </si>
  <si>
    <t>שאלה 8</t>
  </si>
  <si>
    <t>אם ההכנסה  עלתה, וכתוצאה מכך הצרכנים במשק צורכים פחות נקניק, נוכל לומר שמדובר במוצר:</t>
  </si>
  <si>
    <t>א. נייטרלי</t>
  </si>
  <si>
    <t>ב. נחות</t>
  </si>
  <si>
    <t>ד. תחליפי</t>
  </si>
  <si>
    <t>ה. משלים</t>
  </si>
  <si>
    <t>התשובה ב: קשר שלילי בין הכנסה להיקף צריכה = נחות.</t>
  </si>
  <si>
    <r>
      <t xml:space="preserve">שימו לב: הואיל ואין דיון ב״כמה מוצרים״ ו/או בשינוי </t>
    </r>
    <r>
      <rPr>
        <b/>
        <sz val="12"/>
        <color theme="1"/>
        <rFont val="David"/>
        <family val="2"/>
        <charset val="177"/>
      </rPr>
      <t>מחיר של ״מוצר אחר״</t>
    </r>
    <r>
      <rPr>
        <sz val="12"/>
        <color theme="1"/>
        <rFont val="David"/>
        <family val="2"/>
        <charset val="177"/>
      </rPr>
      <t xml:space="preserve"> הדיון במוצר תחליפי / משלים לא רלוונטי. </t>
    </r>
  </si>
  <si>
    <t>שאלה 9</t>
  </si>
  <si>
    <t>מחיר הנקניק עלה ואילו הביקוש לקטשופ ירד, לכן נקניק וקטשופ הם מוצרים:</t>
  </si>
  <si>
    <t>א. תחליפיים</t>
  </si>
  <si>
    <t>ב. משלימים</t>
  </si>
  <si>
    <t>ג. אדישים (בלתי תלויים, לא תחליפיים ולא משלימים)</t>
  </si>
  <si>
    <t>ד. נחותים</t>
  </si>
  <si>
    <t>ה. נייטרליים</t>
  </si>
  <si>
    <r>
      <t xml:space="preserve">מחיר נקניק עלה &gt;&gt;&gt; </t>
    </r>
    <r>
      <rPr>
        <b/>
        <u/>
        <sz val="12"/>
        <color theme="1"/>
        <rFont val="David"/>
        <family val="2"/>
        <charset val="177"/>
      </rPr>
      <t>הכמות</t>
    </r>
    <r>
      <rPr>
        <sz val="12"/>
        <color theme="1"/>
        <rFont val="David"/>
        <family val="2"/>
        <charset val="177"/>
      </rPr>
      <t xml:space="preserve"> המבוקשת ממנו יורדת.</t>
    </r>
  </si>
  <si>
    <t>ואז נתון: הביקוש לקטשופ ירד</t>
  </si>
  <si>
    <t xml:space="preserve">זה קורה אם ורק אם המוצרים הם ״משלימים״: </t>
  </si>
  <si>
    <t>אתה רוצה פחות נקניק, ואתה גם דורש בהתאם פחות קטשופ.</t>
  </si>
  <si>
    <t>בצורה יותר יבשה: אם מחיר מוצר אחד עולה &gt;&gt;&gt; והביקוש לשני יורד &gt;&gt;&gt; הם משלימים.</t>
  </si>
  <si>
    <t>שאלה 10</t>
  </si>
  <si>
    <t>הכנסות הצרכנים ירדו וכתוצאה מכך הביקוש להרצאות של שי עלה. מכאן, שההרצאות של שי הן מוצר:</t>
  </si>
  <si>
    <t>א. תחליפי</t>
  </si>
  <si>
    <t>ב. משלים</t>
  </si>
  <si>
    <t>ה. נחות</t>
  </si>
  <si>
    <t>שאלה 11</t>
  </si>
  <si>
    <t>התשובה למטה</t>
  </si>
  <si>
    <t>המחיר של נקניק עלה והביקוש לגלידה לא השתנה. לכן, נקניק וגלידה הם מוצרים:</t>
  </si>
  <si>
    <t>שאלה 12</t>
  </si>
  <si>
    <t>המחיר של נקניק עלה והביקוש לחביתות עלה כתוצאה מכך. מכאן שנקניק וחביתה הם מוצרים:</t>
  </si>
  <si>
    <t>שאלה 13</t>
  </si>
  <si>
    <t>ידוע שהביקוש לנקניק עלה כתוצאה מעליה בהכנסות הצרכנים. לפיכך, נקניק הינו:</t>
  </si>
  <si>
    <t>א. מוצר נייטרלי</t>
  </si>
  <si>
    <t xml:space="preserve">ב. מוצר אדיש </t>
  </si>
  <si>
    <t>ג. מוצר נחות</t>
  </si>
  <si>
    <t>ד. מוצר נורמלי</t>
  </si>
  <si>
    <t>ה. כל יתר התשובות שגויות</t>
  </si>
  <si>
    <t>תשובות נוספות:</t>
  </si>
  <si>
    <t>התשובה ג. לפי ההגדרה. אם שינוי מחיר מוצר אחד לא משפיע על הביקוש למוצר האחר, הם אדישים</t>
  </si>
  <si>
    <t>התשובה א. אם המחיר של נקניק עלה וכתוצאה מכך עלה ביקוש למוצר אחר, מדובר בתחליפיים.</t>
  </si>
  <si>
    <t>התשובה ד. לפי ההגדרה: מוצר נורמלי = מוצר שהביקוש לו עולה כאשר הכנסות הצרכנים עולות.</t>
  </si>
  <si>
    <t xml:space="preserve">דמיינו שאתם מקימים דוכן לחימום נקניק. </t>
  </si>
  <si>
    <t>גמישות הביקוש למעשה תתאר עד כמה ללקוחות ״אכפת״ ממחיר הנקניק שתקבעו.</t>
  </si>
  <si>
    <t xml:space="preserve">גמישות גבוהה: משמעה שאם המחיר עולה אפילו בקטנה, אנשים יקנו הרבה הרבה פחות נקניק. ממש סוג של </t>
  </si>
  <si>
    <t>מחאה על המחיר, ברמה מסויימת. ואם המחיר יורד, אפילו בקטנה, אנשים יקנו הרבה יותר נקניק בהתלהבות.</t>
  </si>
  <si>
    <t>גמישות נמוכה: משמעה שאם המחיר עולה, זה ישפיע באופן חלש מאד על הכמות המבוקשת מנקניק - אנשים</t>
  </si>
  <si>
    <t>אולי יקנו קצת פחות, אבל ההשפעה תהיה חלשה. ובהתאם, אם המחיר יורד, אולי יקנו קצת יותר - אבל לא</t>
  </si>
  <si>
    <t>שינוי דרסטי.</t>
  </si>
  <si>
    <t>למה זה חשוב?</t>
  </si>
  <si>
    <r>
      <t xml:space="preserve">כי גמישות הביקוש למעשה מספרת, האם ועד כמה המחיר עשוי להשתנות </t>
    </r>
    <r>
      <rPr>
        <b/>
        <sz val="12"/>
        <color theme="1"/>
        <rFont val="David"/>
        <family val="2"/>
        <charset val="177"/>
      </rPr>
      <t>ומה תהיה ההשפעה על ההוצאה של הצרכן</t>
    </r>
  </si>
  <si>
    <t>ובהתאם - על הפדיון של היצרן.</t>
  </si>
  <si>
    <t>טוב תכל׳ס, תן הגדרות ותרגילים שייקה...</t>
  </si>
  <si>
    <t>מחיר עולה</t>
  </si>
  <si>
    <t>מחיר יורד</t>
  </si>
  <si>
    <t>שינוי במחיר</t>
  </si>
  <si>
    <t>סך ההוצאה</t>
  </si>
  <si>
    <t>סוג גמישות</t>
  </si>
  <si>
    <t>ערך הגמישות</t>
  </si>
  <si>
    <t>P↑</t>
  </si>
  <si>
    <t>P * Q</t>
  </si>
  <si>
    <t>P↓</t>
  </si>
  <si>
    <t>גמיש</t>
  </si>
  <si>
    <t>גדול מ-1</t>
  </si>
  <si>
    <t>Q↓</t>
  </si>
  <si>
    <t>↓</t>
  </si>
  <si>
    <t>Q↑</t>
  </si>
  <si>
    <t>↑</t>
  </si>
  <si>
    <t>קשיח</t>
  </si>
  <si>
    <t>קטן מ-1</t>
  </si>
  <si>
    <t>יחידתית</t>
  </si>
  <si>
    <t>=</t>
  </si>
  <si>
    <t>גמיש לחלוטין</t>
  </si>
  <si>
    <t>אינסוף</t>
  </si>
  <si>
    <t>Q = 0</t>
  </si>
  <si>
    <t>Q=∞</t>
  </si>
  <si>
    <t>∞</t>
  </si>
  <si>
    <t>קשיח לחלוטין</t>
  </si>
  <si>
    <t>אפס</t>
  </si>
  <si>
    <t>=
Q</t>
  </si>
  <si>
    <t>האמת ששקלתי לכתוב כאן הסבר ארוך מילולי על כל שורה, אבל זה סתם מבלבל. במקום זה, נקצה את הזמן</t>
  </si>
  <si>
    <t>כדי ללמוד איך עובדים עם הטבלה הזו, בתרגילים ברמת בחינה, ונסביר תוך כדי תנועה. קדימה.</t>
  </si>
  <si>
    <t>נעומי קונה תמיד חטיפי חלבון בכל חודש בעלות של 500 ש״ח. לפיכך ניתן לומר שגמישות הביקוש של נעומי למוצר היא:</t>
  </si>
  <si>
    <t>א. גמישה</t>
  </si>
  <si>
    <t>ב. קשיחה</t>
  </si>
  <si>
    <t>ג. יחידתית</t>
  </si>
  <si>
    <t>ד. גמישה לחלוטין</t>
  </si>
  <si>
    <t>ה. קשיחה לחלוטין</t>
  </si>
  <si>
    <t>עבור נעמי, לא משנה מה המחיר, תמיד ההוצאה על חטיפי חלבון היא 500:</t>
  </si>
  <si>
    <t>P * Q = 500</t>
  </si>
  <si>
    <r>
      <t xml:space="preserve">גמישות יחידתית = סך ההוצאה של הצרכן P*Q </t>
    </r>
    <r>
      <rPr>
        <b/>
        <sz val="12"/>
        <color theme="1"/>
        <rFont val="David"/>
        <family val="2"/>
        <charset val="177"/>
      </rPr>
      <t>בש״ח</t>
    </r>
    <r>
      <rPr>
        <sz val="12"/>
        <color theme="1"/>
        <rFont val="David"/>
        <family val="2"/>
        <charset val="177"/>
      </rPr>
      <t xml:space="preserve"> קבועה! זהה! גם כשהמחיר עולה, גם כשהמחיר יורד...</t>
    </r>
  </si>
  <si>
    <t xml:space="preserve">התשובה: ג. </t>
  </si>
  <si>
    <t>שי הוא פריק של Apple. למרות העלייה במחירי המוצרים של Apple בחודשים האחרונים, שי רוכש בדיוק את אותה</t>
  </si>
  <si>
    <t>כמות של מוצרים. מכאן, שמוצרי Apple, עבור שי, הם מוצרים שעבורם:</t>
  </si>
  <si>
    <t>א. מתקיים ביקוש גמיש</t>
  </si>
  <si>
    <t>ב. מתקיים ביקוש בעל גמישות יחידתית</t>
  </si>
  <si>
    <t>ג. מתקיים ביקוש קשיח לחלוטין</t>
  </si>
  <si>
    <t>ד. מתקיים ביקוש קשיח</t>
  </si>
  <si>
    <t>ה. מתקיים ביקוש גמיש לחלוטין</t>
  </si>
  <si>
    <r>
      <t>ביקוש קשיח לחלוטין משמעו שגם אם המחיר עולה וגם אם הוא יורד - ה</t>
    </r>
    <r>
      <rPr>
        <b/>
        <sz val="12"/>
        <color theme="1"/>
        <rFont val="David"/>
        <family val="2"/>
        <charset val="177"/>
      </rPr>
      <t>כמות (Q)</t>
    </r>
    <r>
      <rPr>
        <sz val="12"/>
        <color theme="1"/>
        <rFont val="David"/>
        <family val="2"/>
        <charset val="177"/>
      </rPr>
      <t xml:space="preserve"> המבוקשת נותרת זהה.</t>
    </r>
  </si>
  <si>
    <t xml:space="preserve">מר Dell XPS הבחין לאחרונה בעליית מחירים משמעותית של מחשבי Dell. ידוע שמבחינתו של מר Dell XPS </t>
  </si>
  <si>
    <t>גמישות הביקוש למחשבים קטנה מ-1 (ביקוש קשיח). לפיכך סך ההוצאה של מר Dell על מחשבי Dell:</t>
  </si>
  <si>
    <t>א. תגדל</t>
  </si>
  <si>
    <t>ב. תקטן</t>
  </si>
  <si>
    <t>ג. לא תשתנה</t>
  </si>
  <si>
    <t>ד. לא ניתן לדעת</t>
  </si>
  <si>
    <t>כאשר הביקוש קשיח - עליית המחיר ״חזקה יותר״ מ״ירידת הכמות״ ולכן סך ההוצאה גדלה.</t>
  </si>
  <si>
    <t>התשובה: א</t>
  </si>
  <si>
    <t>במרכז האקדמי רופין הוקם דוכן לחימום נקניק. לאחרונה, הופחת במעט המחיר, וכתוצאה - חלה הסתערות מטורפת</t>
  </si>
  <si>
    <t>של כל הסטודנטים על הדוכן, אחד דרך על השני, קנו בכמויות מטורפות כמו משוגעים. לפיכך, הביקוש של הסטודנטים</t>
  </si>
  <si>
    <t>והסטודנטיות של רופין לנקניק הוא:</t>
  </si>
  <si>
    <t>א. גמיש</t>
  </si>
  <si>
    <t>ב. קשיח</t>
  </si>
  <si>
    <t>ג. גמיש לחלוטין</t>
  </si>
  <si>
    <t>ד. קשיח לחלוטין</t>
  </si>
  <si>
    <t>ה. הגמישות היא יחידתית</t>
  </si>
  <si>
    <t>מצב שבו אני מזהה:</t>
  </si>
  <si>
    <t>לקוחות שמגדילים ״בטירוף״ (״לאינסוף״) את הכמות המבוקשת כתוצאה מירידת מחיר כלשהי;</t>
  </si>
  <si>
    <t>או: שמאפסים לגמרי את הכמות המבוקשת כתוצאה מעליית מחירים כלשהי;</t>
  </si>
  <si>
    <t>לחלוטין</t>
  </si>
  <si>
    <t>שאלה 5 (ממבחן)</t>
  </si>
  <si>
    <t>(גמישות הביקוש ל)מוצר הוא קשיח (גמישות קטנה מ-1 בערך מוחלט) אם:</t>
  </si>
  <si>
    <t>א. הוצאות הצרכן על המוצר קבועות לאורך כל עקומת הביקוש</t>
  </si>
  <si>
    <t>ב. סך ההוצאות של הצרכן על המוצר עולות ככל שמחיר המוצר עולה</t>
  </si>
  <si>
    <t>ג. למוצר שימושים רבים</t>
  </si>
  <si>
    <t>ד. המוצר הוא נחות</t>
  </si>
  <si>
    <t>ה. למוצר יש תחליפים רבים</t>
  </si>
  <si>
    <t>א - שגוי: הוצאות קבועות ״בכל עקומת הביקוש״ (בכל מחיר) = גמישות יחידתית</t>
  </si>
  <si>
    <t>ב - נכון: ביקוש קשיח = כשהמחיר עולה, הכמות יורדת ״בקטנה״, לכן סך ההוצאה עדיין עולה.</t>
  </si>
  <si>
    <t>ג,ד,ה - שטויות במיץ במבה.</t>
  </si>
  <si>
    <t>שאלה 6 (ממבחן, מעובדת לסמסטר)</t>
  </si>
  <si>
    <t xml:space="preserve">במחיר 10 ש״ח ליחידה, מר Body HD צורך 100 חטיפי חלבון בחודש. </t>
  </si>
  <si>
    <t>במחיר 8 ש״ח ליחידה, מר Body HD צורך 150 חטיפי חלבון בחודש.</t>
  </si>
  <si>
    <t>לפיכך, מנקודת ראותו של מר Body HD, גמישות הביקוש לחטיפי חלבון היא:</t>
  </si>
  <si>
    <t>א. יחידתית.</t>
  </si>
  <si>
    <t>ב. גמישה.</t>
  </si>
  <si>
    <t>ג. קשיחה</t>
  </si>
  <si>
    <t>תמיד כשאני מזהה שאלה עם ערכים מספריים של כמות ומחיר, אתחיל מלבדוק מהי סך ההוצאה לפני ואחרי</t>
  </si>
  <si>
    <t>השינוי במחיר.</t>
  </si>
  <si>
    <t>לפני</t>
  </si>
  <si>
    <t>אחרי</t>
  </si>
  <si>
    <t>פייתון אמר:</t>
  </si>
  <si>
    <t>מחיר P</t>
  </si>
  <si>
    <t>זיהית פה מצב שמציג עלייה</t>
  </si>
  <si>
    <t>כמות Q</t>
  </si>
  <si>
    <t>בהוצאה בעקבות ירידה במחיר</t>
  </si>
  <si>
    <t>מצב כזה מתאר ביקוש גמיש</t>
  </si>
  <si>
    <r>
      <t xml:space="preserve">התשובה: </t>
    </r>
    <r>
      <rPr>
        <b/>
        <sz val="12"/>
        <color theme="1"/>
        <rFont val="David"/>
        <family val="2"/>
        <charset val="177"/>
      </rPr>
      <t>ב</t>
    </r>
    <r>
      <rPr>
        <sz val="12"/>
        <color theme="1"/>
        <rFont val="David"/>
        <family val="2"/>
        <charset val="177"/>
      </rPr>
      <t xml:space="preserve">. </t>
    </r>
  </si>
  <si>
    <t>במלים אחרות: ביקוש גמיש אומר - אם המחיר יורד, הכמות עולה - אך בצורה חזקה; כך שסך ההוצאה עולה.</t>
  </si>
  <si>
    <t>שאלה 7 (ממבחן)</t>
  </si>
  <si>
    <t xml:space="preserve">גברת הייטק צורכת 310 דיסקים קשיחים ליום במחיר של 35 ש״ח לדיסק קשיח. </t>
  </si>
  <si>
    <t xml:space="preserve">במחיר של 40 ש״ח ליחידה, צורכת גברת הייטק 275 דיסקים קשיחים ליום. </t>
  </si>
  <si>
    <t>מכאן, שהביקוש של גברת הייטק הינו:</t>
  </si>
  <si>
    <t>א. קשיח</t>
  </si>
  <si>
    <t>ב. גמיש</t>
  </si>
  <si>
    <t>ג. יחידתי</t>
  </si>
  <si>
    <t>ד. נורמלי</t>
  </si>
  <si>
    <t>ה. קשיח לחלוטין</t>
  </si>
  <si>
    <t>זה קרה כי הירידה בכמות איננה ״חזקה״ = ביקוש קשיח.</t>
  </si>
  <si>
    <t>שאלה 8 (ממבחן)</t>
  </si>
  <si>
    <t xml:space="preserve">מתוך עקומת ביקוש של הצרכן אוריאן, ידוע שבמחיר של 35 ש״ח לנקניק הוא מתכוון לצרוך 9 נקניקים. </t>
  </si>
  <si>
    <t>מכאן, שהביקוש של הצרכן לנקניק הוא:</t>
  </si>
  <si>
    <t>ה. נקניקי</t>
  </si>
  <si>
    <t>סך ההוצאה לפני השינוי:</t>
  </si>
  <si>
    <t xml:space="preserve">35 * 9 = </t>
  </si>
  <si>
    <t>סך ההוצאה אחרי השינוי:</t>
  </si>
  <si>
    <t xml:space="preserve">40 * 7 = </t>
  </si>
  <si>
    <t>עליית מחיר והוצאה</t>
  </si>
  <si>
    <t>ירידת מחיר והוצאה</t>
  </si>
  <si>
    <t>ההוצאה</t>
  </si>
  <si>
    <t xml:space="preserve">התשובה: א. </t>
  </si>
  <si>
    <t>התהליך היה: (1) זיהיתי עליית מחירים (2) זיהיתי שההוצאה ירדה (3) הבטתי ימינה - זה מתקיים עבור ביקוש גמיש.</t>
  </si>
  <si>
    <t>שאלה 9 (ממבחן)</t>
  </si>
  <si>
    <t xml:space="preserve">קיבוצי אוהבת תפוחי אדמה. </t>
  </si>
  <si>
    <t xml:space="preserve">היא נוהגת לרכוש 5 ק״ג תפוחי אדמה בשבוע במחיר של 75 ש״ח לק״ג. </t>
  </si>
  <si>
    <t>לאחרונה עלו מחירי תפוחי האדמה ל-93.75 ש״ח לק״ג ואילו קיבוצי החליטה כתוצאה מכך לקנות רק 4 ק״ג</t>
  </si>
  <si>
    <t>של תפוחי אדמה. כתוצאה מכך, נוכל להסיק שהביקוש של קיבוצי לתפוח אדמה הוא:</t>
  </si>
  <si>
    <t>א. יחידתי</t>
  </si>
  <si>
    <t>ג. גמיש</t>
  </si>
  <si>
    <t xml:space="preserve">5 * 75 = </t>
  </si>
  <si>
    <t xml:space="preserve">4 * 93.75 = </t>
  </si>
  <si>
    <t xml:space="preserve">שליו החביבה אוהבת במבה אדומה. </t>
  </si>
  <si>
    <t>היא נוהגת לרכוש 10 יחידות של במבה כל יום (בתאבון חיים) במחיר של 3 ש״ח לבמבה.</t>
  </si>
  <si>
    <t xml:space="preserve">לאחרונה ירד מחיר הבמבה ל-2 ש״ח ליחידה, כתוצאה מכך החליטה שליו לרכוש 11 יחידות במבה כל יום. </t>
  </si>
  <si>
    <t>מכך נוכל להסיק, שהביקוש של שליו לבמבה אדומה הוא:</t>
  </si>
  <si>
    <t>ה. גמיש לחלוטין</t>
  </si>
  <si>
    <t xml:space="preserve">10 * 3 = </t>
  </si>
  <si>
    <t xml:space="preserve">11 * 2 = </t>
  </si>
  <si>
    <t xml:space="preserve">התשובה ב: זיהיתי ירידת מחיר וגם ירידה בהוצאה; אבל הכמות לא נשארה בדיוק אותו דבר. </t>
  </si>
  <si>
    <t xml:space="preserve">לכן לא מדובר בביקוש קשיח לחלוטין, אלא בביקוש קשיח. </t>
  </si>
  <si>
    <t xml:space="preserve">פייתון אוהב נקניק. </t>
  </si>
  <si>
    <t xml:space="preserve">הוא נוהג לרכוש 30 ק״ג נקניק בשבוע במחיר של 85 ש״ח לק״ג. </t>
  </si>
  <si>
    <t xml:space="preserve">לאחרונה עלו מחירי חומרי הגלם בייצור הנקניק וכתוצאה מכך מחיר הנקניק עלה ל-93 ש״ח לק״ג. </t>
  </si>
  <si>
    <t xml:space="preserve">פייתון החליט להקטין את היקף צריכת הנקניק השבועית ל-27 ק״ג. </t>
  </si>
  <si>
    <t>מנתונים אלו, נוכל להסיק כי הביקוש של פייתון לנקניק הוא:</t>
  </si>
  <si>
    <t xml:space="preserve">85 * 30 = </t>
  </si>
  <si>
    <t xml:space="preserve">93 * 27 = </t>
  </si>
  <si>
    <t xml:space="preserve">התשובה הנכונה: ג. </t>
  </si>
  <si>
    <t>נעומי רוכשת לחבר שלה פרחים כל שבוע.</t>
  </si>
  <si>
    <t xml:space="preserve">לאחרונה עלו מחירי הפרחים ב-15% ולכן היא החליטה להקטין את כמות הפרחים הנרכשת ב-5%. </t>
  </si>
  <si>
    <t>מכאן שהביקוש של נעומי לפרחים עבור החבר הינו:</t>
  </si>
  <si>
    <t>p * Q</t>
  </si>
  <si>
    <r>
      <rPr>
        <sz val="12"/>
        <color rgb="FFFF0000"/>
        <rFont val="David"/>
        <family val="2"/>
        <charset val="177"/>
      </rPr>
      <t>1.0925</t>
    </r>
    <r>
      <rPr>
        <sz val="12"/>
        <color theme="1"/>
        <rFont val="David"/>
        <family val="2"/>
        <charset val="177"/>
      </rPr>
      <t>p * Q</t>
    </r>
  </si>
  <si>
    <r>
      <rPr>
        <sz val="12"/>
        <color rgb="FFFF0000"/>
        <rFont val="David"/>
        <family val="2"/>
        <charset val="177"/>
      </rPr>
      <t>1.15</t>
    </r>
    <r>
      <rPr>
        <sz val="12"/>
        <color theme="1"/>
        <rFont val="David"/>
        <family val="2"/>
        <charset val="177"/>
      </rPr>
      <t xml:space="preserve">p * </t>
    </r>
    <r>
      <rPr>
        <sz val="12"/>
        <color rgb="FFFF0000"/>
        <rFont val="David"/>
        <family val="2"/>
        <charset val="177"/>
      </rPr>
      <t>0.95</t>
    </r>
    <r>
      <rPr>
        <sz val="12"/>
        <color theme="1"/>
        <rFont val="David"/>
        <family val="2"/>
        <charset val="177"/>
      </rPr>
      <t>Q</t>
    </r>
  </si>
  <si>
    <t>נתון שהכמות החדשה נמוכה ב-5%:</t>
  </si>
  <si>
    <t>נתון שהמחיר החדש גבוה ב-15% מהמחיר המקורי:</t>
  </si>
  <si>
    <t>Qחדש = Q * (1 - 5%) = Q * 0.95</t>
  </si>
  <si>
    <t xml:space="preserve">Pחדש = P * (1 + 15%) = P * 1.15 </t>
  </si>
  <si>
    <t xml:space="preserve">סך ההוצאה עלה; זה גם מאד הגיוני משום שאם עליית המחיר חזקה (15%), </t>
  </si>
  <si>
    <t xml:space="preserve">אך הירידה בכמות חלשה (5%), סך ההוצאה (מחיר כפול כמות) תעלה בסך הכל. </t>
  </si>
  <si>
    <t>שייקה רוכש לאפות עם שווארמה כל שבוע. לאחרונה עלו מחירי הלאפות ב-10% ושי החליט שהוא כפועל</t>
  </si>
  <si>
    <t xml:space="preserve">יוצא מקטין את סך ההוצאה שלו על לאפות. </t>
  </si>
  <si>
    <t>מכאן שהביקוש של שי ללאפות הנו:</t>
  </si>
  <si>
    <t>שאלה 14</t>
  </si>
  <si>
    <t xml:space="preserve">דלוקי אוהב נקניק וקונה 23 ק״ג נקניק בשבוע במחיר של 25 ש״ח לק״ג. </t>
  </si>
  <si>
    <t xml:space="preserve">לאחרונה עלה מחיר הנקניק בשוק ל-28.75 ש״ח ודלוקי החליט לרכוש רק 20 ק״ג נקניק. </t>
  </si>
  <si>
    <t>מה ניתן לומר על הביקוש של שוקי לנקניק? שהוא....</t>
  </si>
  <si>
    <t>כלומר, לא חל שינוי בסך ההוצאה, למרות עליית המחיר. מצב שבו המחיר משתנה אך סך ההוצאה נותרת זהה,</t>
  </si>
  <si>
    <t xml:space="preserve">מייצג מצב של ביקוש יחידתי, לפי ההגדרה (ראו טבלה). התשובה א. </t>
  </si>
  <si>
    <t>שאלה 15</t>
  </si>
  <si>
    <t>במרכז האקדמי רופין החליטו להעלות ב-10% את מחירי השתיה במכונות האוטומטיות.</t>
  </si>
  <si>
    <t>כפועל יוצא נוצרה מחאה שבעקבותיה כל הסטודנטים נמנעו לגמרי מלרכוש שתייה במכונות.</t>
  </si>
  <si>
    <t>הביקוש של הסטודנטים לשתיה במכונות הוא, לפיכך:</t>
  </si>
  <si>
    <t xml:space="preserve">התשובה: ה </t>
  </si>
  <si>
    <t>בשלב זה אנו כבר יודעים:</t>
  </si>
  <si>
    <t xml:space="preserve">ההיצע - עקום עולה משמאל לימין (כשהמחיר עולה, הכמות המוצעת על ידי יצרן עולה).  </t>
  </si>
  <si>
    <t xml:space="preserve">הביקוש - עקום יורד משמאל לימין (כשהמחיר יורד, הכמות המבוקשת על ידי צרכן עולה). </t>
  </si>
  <si>
    <t>כעת, נשלב את שני היסודות האלו לדיון בשיווי משקל, שהוא תהליך המפגש בין הביקוש וההיצע, שיש לו השפעה</t>
  </si>
  <si>
    <t xml:space="preserve">על קביעת המחיר והכמות בשוק. </t>
  </si>
  <si>
    <t xml:space="preserve">כהרגלנו בשלב זה של הקורס, נקצץ בתיאוריה, ונעבור די מהר ליישומים רלוונטיים, בעיקר על מנת להרגיע - </t>
  </si>
  <si>
    <t xml:space="preserve">השד לא נורא ואפילו מעניין למדי. </t>
  </si>
  <si>
    <t>התרשים הבסיסי להצגת שיווי משקל:</t>
  </si>
  <si>
    <t>S</t>
  </si>
  <si>
    <t>היצע</t>
  </si>
  <si>
    <t>כאשר:</t>
  </si>
  <si>
    <t>P*</t>
  </si>
  <si>
    <t>המחיר בשיווי משקל</t>
  </si>
  <si>
    <t>Q*</t>
  </si>
  <si>
    <t>הכמות בשיווי המשקל</t>
  </si>
  <si>
    <t>ומה קורה כשאין שיווי משקל?</t>
  </si>
  <si>
    <t>יכולים להתקיים שני מצבים:</t>
  </si>
  <si>
    <t xml:space="preserve">א. עודף ביקוש (המחיר נמוך ממחיר שיווי משקל). עודף הביקוש יוצר לחץ לעליית מחירים והתכנסות לשיווי משקל. </t>
  </si>
  <si>
    <t xml:space="preserve">ב. עודף היצע (המחיר גבוה ממחיר שיווי משקל). יוצר לחץ לירידת מחירים והתכנסות לשיווי משקל. </t>
  </si>
  <si>
    <t>עודף היצע</t>
  </si>
  <si>
    <t>עודף ביקוש</t>
  </si>
  <si>
    <t>עד פה המקרה הרגיל והנפוץ ביותר. מעבר לזה, נציג עוד שני מקרים.</t>
  </si>
  <si>
    <t>המקרה הראשון - ביקוש קשיח לחלוטין:</t>
  </si>
  <si>
    <t>כאשר הביקוש קשיח לחלוטין, לא משנה מה המחיר - תמיד רוצים</t>
  </si>
  <si>
    <t xml:space="preserve">אותה כמות; זה אומר שה - Q קבוע, וגם את תגדיל או תקטין את P, </t>
  </si>
  <si>
    <t xml:space="preserve">הוא זהה. גרפית, עקומת הביקוש במצב כזה מקבילה לציר האנכי. </t>
  </si>
  <si>
    <t>המקרה השני - ביקוש גמיש לחלוטין:</t>
  </si>
  <si>
    <t>ביקוש גמיש לחלוטין משמעו: גם אם מעלים את המחיר באופן מזערי,</t>
  </si>
  <si>
    <t>מפסיקים לקנות .</t>
  </si>
  <si>
    <t xml:space="preserve">בשאלת שיווי משקל = ביקוש גמיש לחלוטין = עקומת ביקוש מקבילה לציר האופקי. </t>
  </si>
  <si>
    <r>
      <t xml:space="preserve">ומה לגבי תזוזה </t>
    </r>
    <r>
      <rPr>
        <b/>
        <sz val="12"/>
        <color theme="1"/>
        <rFont val="David"/>
        <family val="2"/>
        <charset val="177"/>
      </rPr>
      <t>של העקומות</t>
    </r>
    <r>
      <rPr>
        <sz val="12"/>
        <color theme="1"/>
        <rFont val="David"/>
        <family val="2"/>
        <charset val="177"/>
      </rPr>
      <t xml:space="preserve"> והשפעתן על שיווי משקל?</t>
    </r>
  </si>
  <si>
    <t>ובכן, זוהי הנקודה המרכזית והחשובה ביותר; עלינו לזהות כתוצאה מכל שינוי לאיזה כיוון משתנות העקומות</t>
  </si>
  <si>
    <t xml:space="preserve">בהתאם לנלמד במפגשים הקודמים, ואז לזהות את תזוזת העקומות ואת ההשפעה על שיווי משקל. נושא זה </t>
  </si>
  <si>
    <t xml:space="preserve">מורכב יחסית להבין ללא תרגול, ולכן נגלוש אליו מיד. </t>
  </si>
  <si>
    <t xml:space="preserve">שוק הנקניק בארץ נמצא בשיווי משקל בתחרות משוכללת. לאחרונה התייקרו עלויות הנוצות והכרבולות </t>
  </si>
  <si>
    <t>המשמשים כחומר גלם בייצור נקניק זול. כתוצאה מכך:</t>
  </si>
  <si>
    <t xml:space="preserve">א. מחיר הנקניק יעלה והכמות בשיווי משקל תגדל. </t>
  </si>
  <si>
    <t xml:space="preserve">ב. מחיר הנקניק יעלה והכמות בשיווי משקל תקטן. </t>
  </si>
  <si>
    <t xml:space="preserve">ג. מחיר הנקניק ירד והכמות בשיווי משקל תגדל. </t>
  </si>
  <si>
    <t>ד. מחיר הנקניק לא ישתנה והכמות בשיווי משקל תגדל.</t>
  </si>
  <si>
    <t>S0</t>
  </si>
  <si>
    <t>כאשר עלויות הייצור של היצרן מתייקרות - ההיצע קטן - יותר יקר לו, מציע פחות מוצרים.</t>
  </si>
  <si>
    <t xml:space="preserve">היצע קטן = הקטנת Q או = להזיז את עקום ההיצע S שמאלה. </t>
  </si>
  <si>
    <t>כתוצאה מכך נוצרה נקודת חיתוך חדשה = נקודת שיווי משקל חדשה (B):</t>
  </si>
  <si>
    <t xml:space="preserve">הכמות קטנה (Q), המחיר עולה (P). </t>
  </si>
  <si>
    <t>במשק Dell XPS המוצר ״מחשבים ניידים פרימיום״ נמצא בשיווי משקל בתחרות משוכללת.</t>
  </si>
  <si>
    <t>לאחרונה הוזלו עלויות הייצור של המחשבים. כתוצאה מכך:</t>
  </si>
  <si>
    <t xml:space="preserve">א. מחיר המחשבים הניידים יעלה והכמות בשיווי משקל תגדל. </t>
  </si>
  <si>
    <t>ב. מחיר המחשבים הניידים יעלה והכמות בשיווי משקל תקטן.</t>
  </si>
  <si>
    <t xml:space="preserve">ג. מחיר המחשבים הניידים ירד והכמות בשיווי משקל תגדל. </t>
  </si>
  <si>
    <t xml:space="preserve">ד. מחיר המחשבים הניידים ירד והכמות בשיווי משקל תקטן. </t>
  </si>
  <si>
    <t>ג.</t>
  </si>
  <si>
    <t xml:space="preserve">כאשר חלה הוזלה בעלויות הייצור של היצרן, ההיצע גדל. </t>
  </si>
  <si>
    <t>היצע גדל = עקומת ההיצע זזה ימינה.</t>
  </si>
  <si>
    <t>בנקודת החיתוך החדשה שנוצרת (B) המשקפת שיווי משקל חדש, הכמות Q גבוהה יותר והמחיר P נמוך יותר.</t>
  </si>
  <si>
    <t>במשק Body HD המוצר ״חטיפי חלבון בלתי לעיסים״ נמצא בשיווי משקל בתחרות משוכללת.</t>
  </si>
  <si>
    <t>לאחרונה כולם במשק מושפעים מטרנד פיתוח הגוף ולכן מעוניינים לרכוש יותר חטיפי חלבון</t>
  </si>
  <si>
    <t>בכל מחיר ומחיר. כתוצאה מכך:</t>
  </si>
  <si>
    <t>א. מחיר חטיפי החלבון יעלה והכמות בשיווי משקל תקטן.</t>
  </si>
  <si>
    <t xml:space="preserve">ב. מחיר חטיפי החלבון יעלה והכמות בשיווי משקל תגדל. </t>
  </si>
  <si>
    <t xml:space="preserve">ג. מחיר חטיפי החלבון ירד והכמות בשיווי משקל תגדל. </t>
  </si>
  <si>
    <t>ד. מחיר חטיפי החלבון ירד והכמות בשיווי משקל תקטן.</t>
  </si>
  <si>
    <t>D0</t>
  </si>
  <si>
    <t xml:space="preserve">כאשר מספרים לנו שצרכנים מעוניינים לרכוש יותר מוצרים בכל מחיר ומחיר = הביקוש גדל. </t>
  </si>
  <si>
    <t xml:space="preserve">הביקוש גדל = עקומת הביקוש D זזה ימינה. </t>
  </si>
  <si>
    <t xml:space="preserve">עברנו מנקודת ש״מ A לנקודה B, המחיר עלה, הכמות עלתה. </t>
  </si>
  <si>
    <t>שאלה 4 - מורכבת יותר, משלבת עוד נושאים</t>
  </si>
  <si>
    <t>שוק הנקניק בארץ נמצא בשיווי משקל בתחרות משוכללת. לאחרונה התייקרו עלויות הייצור</t>
  </si>
  <si>
    <t>של נקניק. כתוצאה מכך:</t>
  </si>
  <si>
    <t xml:space="preserve">א. אם הביקוש גמיש, הוצאות הצרכנים לא ישתנו. </t>
  </si>
  <si>
    <t xml:space="preserve">ב. אם הביקוש גמיש, הוצאות הצרכנים יקטנו. </t>
  </si>
  <si>
    <t xml:space="preserve">ג. אם הביקוש גמיש, הוצאות הצרכנים יגדלו. </t>
  </si>
  <si>
    <t xml:space="preserve">ד. אם הביקוש קשיח, הוצאות הצרכנים לא ישתנו. </t>
  </si>
  <si>
    <t xml:space="preserve">התייקרות בעלות הייצור --&gt; היצע קטן --&gt; עקום היצע זז שמאלה, שיווי משקל ב - B. </t>
  </si>
  <si>
    <t>המחיר P עולה, הכמות Q יורדת. והשאלה - מה יקרה להוצאות הצרכנים P*Q?</t>
  </si>
  <si>
    <r>
      <t xml:space="preserve">א. אם הביקוש גמיש, הוצאות הצרכנים לא ישתנו - </t>
    </r>
    <r>
      <rPr>
        <u/>
        <sz val="12"/>
        <color theme="1"/>
        <rFont val="David"/>
        <family val="2"/>
        <charset val="177"/>
      </rPr>
      <t>שגוי, שהרי הן יקטנו</t>
    </r>
  </si>
  <si>
    <r>
      <t xml:space="preserve">ב. אם הביקוש גמיש, הוצאות הצרכנים יקטנו - </t>
    </r>
    <r>
      <rPr>
        <u/>
        <sz val="12"/>
        <color theme="1"/>
        <rFont val="David"/>
        <family val="2"/>
        <charset val="177"/>
      </rPr>
      <t>נכון, ראו טבלה מימין</t>
    </r>
  </si>
  <si>
    <r>
      <t xml:space="preserve">ג. אם הביקוש גמיש, הוצאות הצרכנים יגדלו - </t>
    </r>
    <r>
      <rPr>
        <u/>
        <sz val="12"/>
        <color theme="1"/>
        <rFont val="David"/>
        <family val="2"/>
        <charset val="177"/>
      </rPr>
      <t>שגוי, שהרי הן יקטנו</t>
    </r>
  </si>
  <si>
    <r>
      <t xml:space="preserve">ד. אם הביקוש קשיח, הוצאות הצרכנים לא ישתנו -  </t>
    </r>
    <r>
      <rPr>
        <u/>
        <sz val="12"/>
        <color theme="1"/>
        <rFont val="David"/>
        <family val="2"/>
        <charset val="177"/>
      </rPr>
      <t>שגוי שהרי הן יגדלו</t>
    </r>
  </si>
  <si>
    <t xml:space="preserve">התשובה ב. </t>
  </si>
  <si>
    <t>שאלה 5 - מורכבת יותר, משלבת את נושא הגמישויות</t>
  </si>
  <si>
    <t>של מכונות גילוח. כתוצאה מכך:</t>
  </si>
  <si>
    <t xml:space="preserve">ב. אם הביקוש קשיח, הוצאות הצרכנים יגדלו. </t>
  </si>
  <si>
    <t xml:space="preserve">ג. אם הביקוש קשיח, הוצאות הצרכנים לא ישתנו. </t>
  </si>
  <si>
    <t xml:space="preserve">ד. אם הביקוש גמיש, הוצאות הצרכנים יגדלו. </t>
  </si>
  <si>
    <t xml:space="preserve">ההיצע קטן בעקבות ההתייקרות, המחיר בשיווי משקל עולה, והכמות יורדת. </t>
  </si>
  <si>
    <t>כדי לדעת מה קורה לסך ההוצאה כשיש שינוי בכיוון הפוך ב - P וב-Q, נשתמש בגמישויות.</t>
  </si>
  <si>
    <r>
      <t xml:space="preserve">א. אם הביקוש גמיש, הוצאות הצרכנים לא ישתנו - </t>
    </r>
    <r>
      <rPr>
        <u/>
        <sz val="12"/>
        <color theme="1"/>
        <rFont val="David"/>
        <family val="2"/>
        <charset val="177"/>
      </rPr>
      <t>שגוי, ההוצאה יורדת</t>
    </r>
  </si>
  <si>
    <r>
      <t xml:space="preserve">ב. אם הביקוש קשיח, הוצאות הצרכנים יגדלו - </t>
    </r>
    <r>
      <rPr>
        <u/>
        <sz val="12"/>
        <color theme="1"/>
        <rFont val="David"/>
        <family val="2"/>
        <charset val="177"/>
      </rPr>
      <t>נכון, ראו טבלה מימין</t>
    </r>
    <r>
      <rPr>
        <sz val="12"/>
        <color theme="1"/>
        <rFont val="David"/>
        <family val="2"/>
        <charset val="177"/>
      </rPr>
      <t xml:space="preserve"> </t>
    </r>
  </si>
  <si>
    <r>
      <t xml:space="preserve">ג. אם הביקוש קשיח, הוצאות הצרכנים לא ישתנו - </t>
    </r>
    <r>
      <rPr>
        <u/>
        <sz val="12"/>
        <color theme="1"/>
        <rFont val="David"/>
        <family val="2"/>
        <charset val="177"/>
      </rPr>
      <t>שגוי, ההוצאות יגדלו</t>
    </r>
  </si>
  <si>
    <r>
      <t xml:space="preserve">ד. אם הביקוש גמיש, הוצאות הצרכנים יגדלו - </t>
    </r>
    <r>
      <rPr>
        <u/>
        <sz val="12"/>
        <color theme="1"/>
        <rFont val="David"/>
        <family val="2"/>
        <charset val="177"/>
      </rPr>
      <t>שגוי, במצב כזה ההוצאה יורדת</t>
    </r>
  </si>
  <si>
    <t>שאלה 6 - מורכבת יותר, משלבת את נושא התחליפיים</t>
  </si>
  <si>
    <t>שוק משחות השיניים נמצא בשיווי משקל בתחרות משוכללת. לאחרונה חלה עלייה במחירי</t>
  </si>
  <si>
    <t>שטיפת הפה המהווה מוצר תחליפי למשחת שיניים. כתוצאה מכך:</t>
  </si>
  <si>
    <t>א. מחיר משחת השיניים יעלה, לא ניתן לדעת מה יקרה להוצאות הצרכנים</t>
  </si>
  <si>
    <t>ב. מחיר משחת השיניים ירד, הוצאות הצרכנים על משחת שיניים ירדו</t>
  </si>
  <si>
    <t>ג. מחיר משחת השיניים יעלה, הוצאות הצרכנים על משחת שיניים יעלו</t>
  </si>
  <si>
    <t>ד. מחיר משחת השיניים ירד, הוצאות הצרכנים על משחת שיניים לא ישתנו</t>
  </si>
  <si>
    <t>שוק משחות השיניים בישראל</t>
  </si>
  <si>
    <t xml:space="preserve">באופן כללי: כאשר חלה התייקרות במוצר שמהווה תחליף למוצר שבו דנים - </t>
  </si>
  <si>
    <t xml:space="preserve">הביקוש למוצר הספציפי יגדל. </t>
  </si>
  <si>
    <t>בשפה פשוטה: הצרכן יכול להשתמש במשחת שיניים, או בשטיפת פה - אבל כעת יקרו לו</t>
  </si>
  <si>
    <t xml:space="preserve">את שטיפת הפה, לכן הוא ירצה יותר משחת שיניים (ביקוש למשחת שיניים גדל). </t>
  </si>
  <si>
    <t xml:space="preserve">כאשר התחליפי שלך מתייקר - הביקוש שלך גדל. </t>
  </si>
  <si>
    <t>הביקוש (למשחת שיניים) גדל ---&gt; זז ימינה.</t>
  </si>
  <si>
    <t xml:space="preserve">המחיר עלה. הכמות עלתה. </t>
  </si>
  <si>
    <r>
      <t xml:space="preserve">בשונה מ-2 התרגילים הקודמים, המחיר והכמות </t>
    </r>
    <r>
      <rPr>
        <b/>
        <sz val="12"/>
        <color theme="1"/>
        <rFont val="David"/>
        <family val="2"/>
        <charset val="177"/>
      </rPr>
      <t>לא</t>
    </r>
    <r>
      <rPr>
        <sz val="12"/>
        <color theme="1"/>
        <rFont val="David"/>
        <family val="2"/>
        <charset val="177"/>
      </rPr>
      <t xml:space="preserve"> משתנים בכיוון הפוך. </t>
    </r>
  </si>
  <si>
    <t xml:space="preserve">אלא שני הרכיבים, גם המחיר וגם הכמות, גדלים - לכן בוודאות מכפלת הכמות במחיר - הוצאה - עולה. </t>
  </si>
  <si>
    <t>אם גם המחיר וגם הכמות משתנים לאותו כיוון = ממש לא צריך טבלת גמישויות עובדים עם ההיגיון של שחף.</t>
  </si>
  <si>
    <t xml:space="preserve">שאלה 7 - מורכבת יותר - כולל שילוב מוצר נחות </t>
  </si>
  <si>
    <t xml:space="preserve">שוק הנקניק היבש נמצא בשיווי משקל בתחרות משוכללת. נקניק יבש הנו מוצר נחות. </t>
  </si>
  <si>
    <t>לאחרונה חלה עליה בהכנסות הצרכנים ובמקביל חל שיפור טכנולוגי בייצור הנקניק היבש (הדרכה:</t>
  </si>
  <si>
    <t xml:space="preserve">המשמעות היא כי זול יותר לייצרו). </t>
  </si>
  <si>
    <t>כתוצאה מכך:</t>
  </si>
  <si>
    <t xml:space="preserve">א. כמות הנקניק היבש לא תשתנה ומחירו ירד. </t>
  </si>
  <si>
    <t xml:space="preserve">ב. לא ניתן לדעת מה יקרה לכמות הנקניק היבש הנמכרת אך המחיר ירד. </t>
  </si>
  <si>
    <t xml:space="preserve">ג. לא ניתן לדעת מה יקרה למחיר הנקניק היבש אך הכמות תקטן. </t>
  </si>
  <si>
    <t>ד. כמות הנקניק היבש תגדל והמחיר שלו לא ישתנה.</t>
  </si>
  <si>
    <t>חלו כאן שני שינויים בו זמנית:</t>
  </si>
  <si>
    <t>ההיצע גדל (נתון שיפור טכנולוגי): דוחף לירידת מחיר ועליית כמות</t>
  </si>
  <si>
    <t>הביקוש קטן (נתון הכנסה גדלה, ומוצר נחות): דוחף לירידת מחיר ולירידת כמות.</t>
  </si>
  <si>
    <t>אז בסך הכל: המחיר בוודאות יורד, אך לא נדע מה קרה לכמות...</t>
  </si>
  <si>
    <t>שאלה 8 - מורכבת יותר - כולל שילוב מוצר נורמלי</t>
  </si>
  <si>
    <t xml:space="preserve">שוק ההייטק נמצא בשיווי משקל בתחרות משוכללת. מוצר הייטק הוא מוצר נורמלי. </t>
  </si>
  <si>
    <t xml:space="preserve">לאחרונה חלה עליה בהכנסות הצרכנים ובמקביל חל שיפור טכנולוגי בייצור מוצרי ההייטק. </t>
  </si>
  <si>
    <t>א. כמות מוצרי ההייטק לא תשתנה ומחירו ירד</t>
  </si>
  <si>
    <t>ב. לא ניתן לדעת מה יקרה לכמות מוצרי ההייטק הנמכרת אך המחיר ירד</t>
  </si>
  <si>
    <t>ג. לא ניתן לדעת מה יקרה למחיר מוצרי ההייטק אך הכמות תגדל</t>
  </si>
  <si>
    <t>ד. כמות מוצרי ההייטק תעלה ומחירו יעלה</t>
  </si>
  <si>
    <r>
      <t xml:space="preserve">חל שיפור טכנולוגי ---&gt; עלייה בהיצע, עקום ההיצע זז ימינה / למטה ---&gt; </t>
    </r>
    <r>
      <rPr>
        <b/>
        <u/>
        <sz val="12"/>
        <color theme="1"/>
        <rFont val="David"/>
        <family val="2"/>
        <charset val="177"/>
      </rPr>
      <t>דוחף לעליית כמות</t>
    </r>
    <r>
      <rPr>
        <sz val="12"/>
        <color theme="1"/>
        <rFont val="David"/>
        <family val="2"/>
        <charset val="177"/>
      </rPr>
      <t xml:space="preserve"> </t>
    </r>
    <r>
      <rPr>
        <b/>
        <u/>
        <sz val="12"/>
        <color rgb="FFFF0000"/>
        <rFont val="David"/>
        <family val="2"/>
        <charset val="177"/>
      </rPr>
      <t>וירידת מחיר</t>
    </r>
  </si>
  <si>
    <r>
      <t xml:space="preserve">חלה עלייה בהכנסות עבור מוצר נורמלי ---&gt; עלייה בביקוש ---&gt; עקום הביקוש זז ימינה / למעלה ---&gt; </t>
    </r>
    <r>
      <rPr>
        <b/>
        <u/>
        <sz val="12"/>
        <color theme="1"/>
        <rFont val="David"/>
        <family val="2"/>
        <charset val="177"/>
      </rPr>
      <t>דוחף לעליית כמות</t>
    </r>
    <r>
      <rPr>
        <sz val="12"/>
        <color theme="1"/>
        <rFont val="David"/>
        <family val="2"/>
        <charset val="177"/>
      </rPr>
      <t xml:space="preserve"> </t>
    </r>
    <r>
      <rPr>
        <b/>
        <u/>
        <sz val="12"/>
        <color rgb="FF00B050"/>
        <rFont val="David"/>
        <family val="2"/>
        <charset val="177"/>
      </rPr>
      <t>ועליית מחיר</t>
    </r>
  </si>
  <si>
    <t xml:space="preserve">לכן אין ספק - בשיווי משקל חדש הכמות עולה. </t>
  </si>
  <si>
    <t xml:space="preserve">אך לא נדע מה קרה למחיר - האם הוא עלה / ירד, כי ההשפעות עליו מנוגדות. </t>
  </si>
  <si>
    <t>שאלה 9 - מורכבת יותר - כולל שילוב ביקוש יחידתי</t>
  </si>
  <si>
    <t>שוק המקבוקים מצוי בתחרות משוכללת. הביקוש למקבוקים הוא יחידתי. לאחרונה בעקבות קשיים בשרשרת</t>
  </si>
  <si>
    <t>האספקה קטן ההיצע של המקבוקים. כתוצאה מכך, בשוק המקבוקים, נצפה ש:</t>
  </si>
  <si>
    <t>א. המחיר יעלה והכמות תקטן, הוצאות הצרכנים לא ישתנו</t>
  </si>
  <si>
    <t>ב. המחיר ירד והכמות תעלה, הוצאות הצרכנים לא ישתנו</t>
  </si>
  <si>
    <t>ג. המחיר ירד והכמות לא תשתנה, הוצאות הצרכנים יקטנו</t>
  </si>
  <si>
    <t>ד. המחיר יעלה והכמות לא תשנה, הוצאות הצרכנים יעלו</t>
  </si>
  <si>
    <t xml:space="preserve">כתוצאה מהקיטון בהיצע עוברים מנקודה A לנקודה B. </t>
  </si>
  <si>
    <t>הכמות יורדת והמחיר עולה.</t>
  </si>
  <si>
    <t xml:space="preserve">לאור העובדה שהשינוי בכמות הפוך בכיוון מהשינוי במחיר, כדי לדעת מה קורה לסך ההוצאה </t>
  </si>
  <si>
    <t>אלך לטבלת הגמישויות.</t>
  </si>
  <si>
    <t>בשאלה נתון הביקוש יחידתי = גמישות ביקוש יחידתית</t>
  </si>
  <si>
    <t>נכון:</t>
  </si>
  <si>
    <t>שאלה 10 - מורכבת יותר - כולל שילוב ביקוש קשיח לחלוטין</t>
  </si>
  <si>
    <t>א. מחיר האייפדים יעלה וכמותם לא תשתנה</t>
  </si>
  <si>
    <t>ב. מחיר האייפדים יעלה וכמותם תרד</t>
  </si>
  <si>
    <t>טיפ: כשהביקוש קשיח לחלוטין, צורת עקומת הביקוש</t>
  </si>
  <si>
    <t>ג. מחיר האייפדים ירד, כמותם לא תשתנה</t>
  </si>
  <si>
    <t xml:space="preserve">איננה ״רגילה״ אלא כקו המקביל לציר האנכי. </t>
  </si>
  <si>
    <t>ד. הוצאות הצרכנים על אייפדים ירדו</t>
  </si>
  <si>
    <t>ה. תשובות ג ו-ד נכונות</t>
  </si>
  <si>
    <t xml:space="preserve">בעקבות העלייה בהיצע (נתון שיפור טכנולוגי) עקומת ההיצע זזה ימינה / למטה. </t>
  </si>
  <si>
    <t xml:space="preserve">הגענו לנקודת שיווי משקל חדשה בנקודה B שבה המחיר נמוך יותר והכמות זהה. </t>
  </si>
  <si>
    <t xml:space="preserve">אם המחיר יורד והכמות זהה, הרי שבהכרח הוצאות הצרכנים - מכפלת המחיר בכמות - יורדות. </t>
  </si>
  <si>
    <t xml:space="preserve">התשובה ה: המחיר יורד, הכמות זהה, סך ההוצאה יורדת. </t>
  </si>
  <si>
    <t>שאלה 11 - מורכבת יותר - כולל שילוב ביקוש גמיש לחלוטין</t>
  </si>
  <si>
    <t>עקומת הביקוש לאיירפודס היא גמישה לחלוטין. לאחרונה חל שיפור טכנולוגי בייצור האיירפודס. לפיכך:</t>
  </si>
  <si>
    <t>א. מחיר האיירפודס יעלה וכמותם לא תשתנה</t>
  </si>
  <si>
    <t>ב. מחיר האיירפודס יעלה וכמותם תרד</t>
  </si>
  <si>
    <t>טיפ: כשהביקוש גמיש לחלוטין, צורת עקומת הביקוש</t>
  </si>
  <si>
    <t>ג. מחיר האיירפודס לא ישתנה, כמותם תעלה</t>
  </si>
  <si>
    <t xml:space="preserve">איננה ״רגילה״ אלא כקו המקביל לציר האופקי. </t>
  </si>
  <si>
    <t>ד. הוצאות הצרכנים על איירפודס ירדו</t>
  </si>
  <si>
    <t>כשהביקוש גמיש לחלוטין - שינוי בהיצע ישפיע על הכמויות אבל לא ישפיע על המחיר.</t>
  </si>
  <si>
    <t xml:space="preserve">הואיל וכאן היה שיפור טכנולוגי - שמשפר את ההיצע - ימינה ולמטה - </t>
  </si>
  <si>
    <t>שיעורי בית - שאלות מהקובץ של שלומי, כדלקמן (תשובות סופיות אחרי הקובץ):</t>
  </si>
  <si>
    <t>פתרונות סופיים לקובץ שאלות - שלומי:</t>
  </si>
  <si>
    <t>מחברת הקורס - מבוא למיקרו כלכלה - ד״ר שי צבאן</t>
  </si>
  <si>
    <t>מנהלות:</t>
  </si>
  <si>
    <t xml:space="preserve">אז בעצם: הבעיה הכלכלית אומרת - יש גבול או ״מגבלה״ על כמה שאפשר לייצר / ליצור / לצרוך - </t>
  </si>
  <si>
    <r>
      <t>התנהלות כלכלית אומרת - איך ״מתנהלים״ בתוך המגבלה &gt;&gt;&gt; המגבלה: ״</t>
    </r>
    <r>
      <rPr>
        <b/>
        <sz val="12"/>
        <color rgb="FFFF0000"/>
        <rFont val="David"/>
        <family val="2"/>
        <charset val="177"/>
      </rPr>
      <t>עקומת התמורה</t>
    </r>
    <r>
      <rPr>
        <b/>
        <sz val="12"/>
        <color theme="1"/>
        <rFont val="David"/>
        <family val="2"/>
        <charset val="177"/>
      </rPr>
      <t>״.</t>
    </r>
  </si>
  <si>
    <r>
      <rPr>
        <b/>
        <sz val="12"/>
        <color theme="1"/>
        <rFont val="David"/>
        <family val="2"/>
        <charset val="177"/>
      </rPr>
      <t>עקומת התמורה</t>
    </r>
    <r>
      <rPr>
        <sz val="12"/>
        <color theme="1"/>
        <rFont val="David"/>
        <family val="2"/>
        <charset val="177"/>
      </rPr>
      <t xml:space="preserve"> מוגדרת, לצרכינו, כ״</t>
    </r>
    <r>
      <rPr>
        <b/>
        <u/>
        <sz val="12"/>
        <color theme="1"/>
        <rFont val="David"/>
        <family val="2"/>
        <charset val="177"/>
      </rPr>
      <t>אוסף נקודות הייצור האופטימליות</t>
    </r>
    <r>
      <rPr>
        <sz val="12"/>
        <color theme="1"/>
        <rFont val="David"/>
        <family val="2"/>
        <charset val="177"/>
      </rPr>
      <t>״ או כ״</t>
    </r>
    <r>
      <rPr>
        <b/>
        <u/>
        <sz val="12"/>
        <color theme="1"/>
        <rFont val="David"/>
        <family val="2"/>
        <charset val="177"/>
      </rPr>
      <t>אוסף הנקודות היעילות המתארות</t>
    </r>
  </si>
  <si>
    <r>
      <rPr>
        <b/>
        <u/>
        <sz val="12"/>
        <color theme="1"/>
        <rFont val="David"/>
        <family val="2"/>
        <charset val="177"/>
      </rPr>
      <t>תמהילי (הרכב) ייצור</t>
    </r>
    <r>
      <rPr>
        <sz val="12"/>
        <color theme="1"/>
        <rFont val="David"/>
        <family val="2"/>
        <charset val="177"/>
      </rPr>
      <t xml:space="preserve">״. </t>
    </r>
  </si>
  <si>
    <t>למה הכוונה?</t>
  </si>
  <si>
    <t>במשפט: ״אם אתה יכול יותר״ &gt;&gt;&gt; אתה ״לא יעיל״ &gt;&gt;&gt; ״אתה לא על עקומת התמורה״</t>
  </si>
  <si>
    <t>העקומה הימנית: שיפוע הולך וגדל (בערך מוחלט) - מתאים למקרים שבהם ככל שמעסיקים יותר עובדים בייצור X</t>
  </si>
  <si>
    <t xml:space="preserve">נאלצים לשריין לשם את אלו שהם ״פחות טובים״ בייצורו; וכתוצאה מכך, ייצור Y נפגע יותר ״חזק״ (שיפוע גבוה יותר). </t>
  </si>
  <si>
    <t xml:space="preserve">למשל: אם במשק יש מאבטחים ורופאים, וצריך יותר שירותי אבטחה, בתור התחלה נשבץ שם את המאבטחים, </t>
  </si>
  <si>
    <t xml:space="preserve">אבל אם זה לא מספיק נצטרך להעביר לשם גם רופאים. והעברתם תפגע חזק יותר בייצור. </t>
  </si>
  <si>
    <t xml:space="preserve">העקומה השמאלית: שיפוע קבוע. מתאים למקרים שבהם כל העובדים זהים, ולכן הפגיעה בייצור Y כתוצאה מייצור X </t>
  </si>
  <si>
    <t xml:space="preserve">היא ״קבועה״. </t>
  </si>
  <si>
    <t xml:space="preserve">א. שיפוע שלילי (יורדת משמאל לימין), לאור תופעת המחסור. </t>
  </si>
  <si>
    <t>ג. עקומת התמורה מהווה מגבלה, לא ניתן לייצר מעליה [אפשר להיות מתחתיה - ואז אנחנו לא יעילים].</t>
  </si>
  <si>
    <t>לא. השיפוע חייב להיות שלילי תמיד (לכל ערכי X).</t>
  </si>
  <si>
    <r>
      <t xml:space="preserve">ו. בנקודה B, מהי </t>
    </r>
    <r>
      <rPr>
        <b/>
        <sz val="12"/>
        <color theme="1"/>
        <rFont val="David"/>
        <family val="2"/>
        <charset val="177"/>
      </rPr>
      <t>העלות הכוללת</t>
    </r>
    <r>
      <rPr>
        <sz val="12"/>
        <color theme="1"/>
        <rFont val="David"/>
        <family val="2"/>
        <charset val="177"/>
      </rPr>
      <t xml:space="preserve"> לייצור פסטה?</t>
    </r>
  </si>
  <si>
    <r>
      <t xml:space="preserve">ח. בנקודה B, מהי </t>
    </r>
    <r>
      <rPr>
        <b/>
        <sz val="12"/>
        <color theme="1"/>
        <rFont val="David"/>
        <family val="2"/>
        <charset val="177"/>
      </rPr>
      <t>העלות הכוללת</t>
    </r>
    <r>
      <rPr>
        <sz val="12"/>
        <color theme="1"/>
        <rFont val="David"/>
        <family val="2"/>
        <charset val="177"/>
      </rPr>
      <t xml:space="preserve"> לייצור פתיתים?</t>
    </r>
  </si>
  <si>
    <t>י״א. מה תהיה העלות השולית של הפסטה ה-102 (כמה יעלה לי לייצר את הפסטה ה-102)?</t>
  </si>
  <si>
    <t>עלות שולית = שיפוע, גם יח׳ 102 של פסטה נמצאת בין B ל-C (על אותו שיפוע)</t>
  </si>
  <si>
    <t xml:space="preserve">לכן השיפוע עדיין 1-, העלות השולית 1. </t>
  </si>
  <si>
    <t>י״ב. מה העלות השולית של הפסטה ה-164?</t>
  </si>
  <si>
    <t xml:space="preserve">העלות השולית: 4. </t>
  </si>
  <si>
    <t>עקומת התמורה, תרגיל נוסף להתמודדות בבית</t>
  </si>
  <si>
    <t xml:space="preserve">תרגילי ״רב ברירה״ בסגנון בחינה (בסיסי כמובן, רמת קושי נמוכה אנחנו רק בהתחלה) </t>
  </si>
  <si>
    <t>עקומת התמורה מתארת את:</t>
  </si>
  <si>
    <t xml:space="preserve">א. צירופי הייצור המועדפים על הפרטים במשק. </t>
  </si>
  <si>
    <t>ב. צירופי הייצור שאינם אפשריים במשק.</t>
  </si>
  <si>
    <t xml:space="preserve">ג. כל צירופי הייצור האפשריים במשק. </t>
  </si>
  <si>
    <t>ד. אף תשובה אינה נכונה.</t>
  </si>
  <si>
    <t xml:space="preserve">ה. צירופי הייצור האפשריים המירביים (המקסימליים) במשק. </t>
  </si>
  <si>
    <t>שאלה</t>
  </si>
  <si>
    <t>תשובה</t>
  </si>
  <si>
    <t>ה</t>
  </si>
  <si>
    <t>להלן נקודות על עקומת התמורה:</t>
  </si>
  <si>
    <t>במבה</t>
  </si>
  <si>
    <t>ביסלי</t>
  </si>
  <si>
    <t>ב. העלות השולית לייצור 20 במבה היא 2 ביסלי.</t>
  </si>
  <si>
    <t xml:space="preserve">ג. העלות השולית לייצור 20 במבה היא 1 ביסלי. </t>
  </si>
  <si>
    <t>ד. לאורך עקומת התמורה העלות השולית לייצור במבה ולייצור ביסלי הינה קבועה.</t>
  </si>
  <si>
    <t>ה. אף אחת מהתשובות האחרות אינה נכונה.</t>
  </si>
  <si>
    <t>מקור: מבחן לדוגמא תשעו</t>
  </si>
  <si>
    <t xml:space="preserve">א. העלות הממוצעת לייצור 7 במבה היא 1 ביסלי. </t>
  </si>
  <si>
    <t>ב. העלות השולית לייצור 7 במבה היא 2/3 ביסלי.</t>
  </si>
  <si>
    <t xml:space="preserve">ג. העלות הממוצעת לייצור 30 במבה היא 1/2 ביסלי.  </t>
  </si>
  <si>
    <t xml:space="preserve">ד. העלות השולית לייצור 30 במבה היא 1/2 ביסלי. </t>
  </si>
  <si>
    <t>מקור: מבחן לדוגמא תשעח</t>
  </si>
  <si>
    <t>א. העלות השולית לייצר 30 במבה היא 2 ביסלי</t>
  </si>
  <si>
    <t xml:space="preserve">ב. העלות השולית לייצר 7 במבה היא 2/3 ביסלי. </t>
  </si>
  <si>
    <t xml:space="preserve">ג. העלות השולית לייצר 30 במבה היא 1 ביסלי. </t>
  </si>
  <si>
    <t xml:space="preserve">ד. העלות השולית לייצר 30 במבה היא 1/2 ביסלי. </t>
  </si>
  <si>
    <t>פתרונות סופיים לשיעורי הבית (לא להגשה) ממבחנים</t>
  </si>
  <si>
    <t>ייצור y 
בנקודה</t>
  </si>
  <si>
    <r>
      <t xml:space="preserve">א. העלות הממוצעת לייצור 30 </t>
    </r>
    <r>
      <rPr>
        <b/>
        <sz val="12"/>
        <color rgb="FFFF0000"/>
        <rFont val="David"/>
        <family val="2"/>
        <charset val="177"/>
      </rPr>
      <t>במבה</t>
    </r>
    <r>
      <rPr>
        <sz val="12"/>
        <color theme="1"/>
        <rFont val="David"/>
        <family val="2"/>
        <charset val="177"/>
      </rPr>
      <t xml:space="preserve"> היא 3/2 ביסלי (1.5 ביסלי). </t>
    </r>
  </si>
  <si>
    <t>במבה (X)</t>
  </si>
  <si>
    <t>ביסלי (Y)</t>
  </si>
  <si>
    <r>
      <t xml:space="preserve">א. </t>
    </r>
    <r>
      <rPr>
        <b/>
        <sz val="12"/>
        <color rgb="FFFF0000"/>
        <rFont val="David"/>
        <family val="2"/>
        <charset val="177"/>
      </rPr>
      <t>שגויה</t>
    </r>
    <r>
      <rPr>
        <sz val="12"/>
        <color theme="1"/>
        <rFont val="David"/>
        <family val="2"/>
        <charset val="177"/>
      </rPr>
      <t xml:space="preserve"> עלות ממוצעת לייצור 30 במבה (X):</t>
    </r>
  </si>
  <si>
    <t>Y</t>
  </si>
  <si>
    <t>X</t>
  </si>
  <si>
    <t>נמצאת הנקודה. לשם כך נסמן את הנקודה הספציפית ואת הנקודה</t>
  </si>
  <si>
    <t>הקודמת (שבה מספר יח׳ X נמוך יותר):</t>
  </si>
  <si>
    <t>העלות השולית</t>
  </si>
  <si>
    <t>היא השיפוע</t>
  </si>
  <si>
    <t>בערך מוחלט, כלומר 1</t>
  </si>
  <si>
    <r>
      <t xml:space="preserve">ב. </t>
    </r>
    <r>
      <rPr>
        <b/>
        <sz val="12"/>
        <color rgb="FFFF0000"/>
        <rFont val="David"/>
        <family val="2"/>
        <charset val="177"/>
      </rPr>
      <t>שגויה</t>
    </r>
    <r>
      <rPr>
        <sz val="12"/>
        <color theme="1"/>
        <rFont val="David"/>
        <family val="2"/>
        <charset val="177"/>
      </rPr>
      <t>. העלות השולית בייצור X היא לפי שיפוע הישר שעליו / בסופו</t>
    </r>
  </si>
  <si>
    <r>
      <t xml:space="preserve">ג. </t>
    </r>
    <r>
      <rPr>
        <b/>
        <sz val="12"/>
        <color rgb="FF00B050"/>
        <rFont val="David"/>
        <family val="2"/>
        <charset val="177"/>
      </rPr>
      <t>נכונה</t>
    </r>
    <r>
      <rPr>
        <sz val="12"/>
        <color theme="1"/>
        <rFont val="David"/>
        <family val="2"/>
        <charset val="177"/>
      </rPr>
      <t xml:space="preserve">. הסבר במענה לעיל לסעיף ב. </t>
    </r>
  </si>
  <si>
    <t>שלילת הטענה ללא איור - בכל עלייה ב-3 הנקודות הראשונות,</t>
  </si>
  <si>
    <t>כל עלייה ב-10 של איקס מלווה בירידה של 10 בוואי,</t>
  </si>
  <si>
    <t xml:space="preserve">אבל במעבר מ-20 ל-30 העלייה של איקס ב-10 מלווה בירידה של 20 בוואי. </t>
  </si>
  <si>
    <t xml:space="preserve">לכן העלות השולית (השיפוע) לא תמיד קבועה. </t>
  </si>
  <si>
    <r>
      <t xml:space="preserve">ד. </t>
    </r>
    <r>
      <rPr>
        <b/>
        <sz val="12"/>
        <color rgb="FFFF0000"/>
        <rFont val="David"/>
        <family val="2"/>
        <charset val="177"/>
      </rPr>
      <t>שגויה</t>
    </r>
    <r>
      <rPr>
        <sz val="12"/>
        <color theme="1"/>
        <rFont val="David"/>
        <family val="2"/>
        <charset val="177"/>
      </rPr>
      <t>. ניתן להראות באיור (נסו בבית) שהשיפוע משתנה.</t>
    </r>
  </si>
  <si>
    <t>שווארמה (Y)</t>
  </si>
  <si>
    <t>לאפות (X)</t>
  </si>
  <si>
    <t>בשאלות שבהן קיימים נתונים לגבי עובדים שונים</t>
  </si>
  <si>
    <t>כאלו שכושר הייצור שלהם שונה,</t>
  </si>
  <si>
    <t>היא היחס שבין היקף הייצור שהוא יכול לייצר מ-y</t>
  </si>
  <si>
    <t>לבין היקף הייצור שהוא יכול לייצר מ-x</t>
  </si>
  <si>
    <t>העלות השולית של כל עובד בייצור x:</t>
  </si>
  <si>
    <t>העלות השולית של כל עובד בייצור y:</t>
  </si>
  <si>
    <t>היא היחס שבין היקף הייצור שהוא יכול לייצר מ-x</t>
  </si>
  <si>
    <t>לבין היקף הייצור שהוא יכול לייצר מ - y</t>
  </si>
  <si>
    <t>או: ההפכי לעלות השולית בייצור x</t>
  </si>
  <si>
    <t>כלומר 1 חלקי העלות השולית בייצור x</t>
  </si>
  <si>
    <r>
      <t xml:space="preserve">בייצור </t>
    </r>
    <r>
      <rPr>
        <b/>
        <sz val="12"/>
        <rFont val="David"/>
        <family val="2"/>
        <charset val="177"/>
      </rPr>
      <t>x</t>
    </r>
  </si>
  <si>
    <r>
      <t xml:space="preserve">בייצור </t>
    </r>
    <r>
      <rPr>
        <b/>
        <sz val="12"/>
        <rFont val="David"/>
        <family val="2"/>
        <charset val="177"/>
      </rPr>
      <t>y</t>
    </r>
  </si>
  <si>
    <t xml:space="preserve">אני (המשק) יעיל = אני על עקומת התמורה </t>
  </si>
  <si>
    <t>ולכן בתור התחלה העתקתי את עקומת התמורה.</t>
  </si>
  <si>
    <t>העלות הכוללת לייצור 16 תמרים X (בנקודה C):</t>
  </si>
  <si>
    <t>בסך הכל נאלצים לוותר על 6 תפוחים כדי לייצר 16 תמרים</t>
  </si>
  <si>
    <t>העלות הממוצעת לייצור 16 תמרים X (בנקודה C):</t>
  </si>
  <si>
    <t>העלות השולית בייצור 16 תמרים X:</t>
  </si>
  <si>
    <t>עלות שולית בייצור X = הערך המוחלט של השיפוע 0.5</t>
  </si>
  <si>
    <t xml:space="preserve">לחילופין (בשאלות עם עובדים): </t>
  </si>
  <si>
    <t xml:space="preserve">פשוט נזהה את העלות השולית של העובד </t>
  </si>
  <si>
    <t>שמייצר ב״קו״ שעליו נמצאת הנקודה.</t>
  </si>
  <si>
    <t>כאן - העובד שנמצא על BC הוא עובד ד</t>
  </si>
  <si>
    <t xml:space="preserve">שעלותו השולית בייצור X היא חצי. </t>
  </si>
  <si>
    <t>מטרת תרגיל זה היא לחזק פעם אחת נוספת ואחרונה בשלב זה את הידע לגבי עקומת התמורה. במיוחד, נרצה שהסעיפים</t>
  </si>
  <si>
    <t>האחרונים במערך שיעור 2 (אלו שדורשים מאיתנו לבנות את משוואת הישר של חלקים מעקומת התמורה, שלא תורגלה</t>
  </si>
  <si>
    <t>בכיתה) יהיו ברורים.</t>
  </si>
  <si>
    <t>אם החלק האחרון במערך שיעור 2 היה ברור לכם - זכיתם. אם לא, בואו נחזק, ותנסו לחזור אליו ולהתמודד איתו בבית</t>
  </si>
  <si>
    <t>לאחר הבהרה זו (אני לא פותר בדיוק אותו דבר אלא תרגיל דומה, כדי שיהיה לכם חומר לתרגל עצמאית על בסיס</t>
  </si>
  <si>
    <t xml:space="preserve">מערך השיעור הקודם). </t>
  </si>
  <si>
    <t>נסח השאלה:</t>
  </si>
  <si>
    <t xml:space="preserve">במשק יכולים לייצר שני מוצרים: מוצר X ומוצר Y. להלן נתונים בדבר היקפי הייצור של סוגי עובדים שונים במשק - </t>
  </si>
  <si>
    <t>עובד</t>
  </si>
  <si>
    <r>
      <t xml:space="preserve">כאשר ידוע שבמשק עובד אחד מכל סוג. הערכים המתוארים את המקסימום שכל עובד יכול לייצר מ-X </t>
    </r>
    <r>
      <rPr>
        <b/>
        <u/>
        <sz val="12"/>
        <color theme="1"/>
        <rFont val="David"/>
        <family val="2"/>
        <charset val="177"/>
      </rPr>
      <t>או</t>
    </r>
    <r>
      <rPr>
        <sz val="12"/>
        <color theme="1"/>
        <rFont val="David"/>
        <family val="2"/>
        <charset val="177"/>
      </rPr>
      <t xml:space="preserve"> מ-Y. </t>
    </r>
  </si>
  <si>
    <t xml:space="preserve">א. חשבו את היקף הייצור המירבי האפשרי במשק מכל מוצר (Xmax, Ymax) והציגו את העלות השולית בייצור </t>
  </si>
  <si>
    <t xml:space="preserve">כל אחד מהמוצרים לפי ההגדרה. על בסיס זאת, הציגו את עקומת התמורה. </t>
  </si>
  <si>
    <r>
      <rPr>
        <b/>
        <sz val="12"/>
        <color theme="1"/>
        <rFont val="David"/>
        <family val="2"/>
        <charset val="177"/>
      </rPr>
      <t>עלות שולית X</t>
    </r>
    <r>
      <rPr>
        <sz val="12"/>
        <color theme="1"/>
        <rFont val="David"/>
        <family val="2"/>
        <charset val="177"/>
      </rPr>
      <t xml:space="preserve">
לפי Y/X</t>
    </r>
  </si>
  <si>
    <r>
      <rPr>
        <b/>
        <sz val="12"/>
        <color theme="1"/>
        <rFont val="David"/>
        <family val="2"/>
        <charset val="177"/>
      </rPr>
      <t>עלות שולית
Y</t>
    </r>
    <r>
      <rPr>
        <sz val="12"/>
        <color theme="1"/>
        <rFont val="David"/>
        <family val="2"/>
        <charset val="177"/>
      </rPr>
      <t xml:space="preserve">
לפי X/Y
או לפי </t>
    </r>
    <r>
      <rPr>
        <b/>
        <sz val="12"/>
        <color theme="1"/>
        <rFont val="David"/>
        <family val="2"/>
        <charset val="177"/>
      </rPr>
      <t>ההופכי</t>
    </r>
    <r>
      <rPr>
        <sz val="12"/>
        <color theme="1"/>
        <rFont val="David"/>
        <family val="2"/>
        <charset val="177"/>
      </rPr>
      <t xml:space="preserve">
לעלות שולית X</t>
    </r>
  </si>
  <si>
    <t xml:space="preserve">ב. מהי העלות הכוללת, השולית והממוצעת בייצור X, כאשר המשק מייצר 13 יח׳ של X. </t>
  </si>
  <si>
    <t xml:space="preserve">ג. מהי העלות הכוללת, השולית והממוצעת בייצור X, כאשר המשק מייצר 18 יח׳ של X. </t>
  </si>
  <si>
    <t>ד. מהי העלות הכוללת, השולית והממוצעת בייצור Y, כאשר המשק מייצר 10 יח׳ של Y.</t>
  </si>
  <si>
    <t>יח׳ X</t>
  </si>
  <si>
    <t>איפה נמצאים</t>
  </si>
  <si>
    <t>בדיוק בנק׳ 2</t>
  </si>
  <si>
    <t>עלות שולית לפי</t>
  </si>
  <si>
    <t>ולכן העלות השולית היא</t>
  </si>
  <si>
    <t>בין נק׳ 2 ל-3</t>
  </si>
  <si>
    <t>עלות שולית בייצור X</t>
  </si>
  <si>
    <t>עלות שולית בייצור Y</t>
  </si>
  <si>
    <t>יח׳ Y</t>
  </si>
  <si>
    <t>בדיוק בנק׳ 3</t>
  </si>
  <si>
    <t>בין נק׳ 2 ל-1</t>
  </si>
  <si>
    <t>שיפוע הישר המוביל לנק׳ 2 (השיפוע משמאל לנקודה)</t>
  </si>
  <si>
    <t>שיפוע הישר המוביל לנק׳ 3 (השיפוע משמאל לנקודה)</t>
  </si>
  <si>
    <t>ההפכי לשיפוע הישר המוביל לנק׳ 3 (השיפוע מימין לנקודה)</t>
  </si>
  <si>
    <t>ההפכי לשיפוע הישר המוביל לנקודה 1 (השיפוע מימין לנקודה)</t>
  </si>
  <si>
    <t>עלות כוללת וממוצעת בייצור X ובייצור Y</t>
  </si>
  <si>
    <t>ה. מהי העלות הכוללת, השולית והממוצעת בייצור Y, כאשר המשק מייצר 19 יח׳ של Y.</t>
  </si>
  <si>
    <t>Ymax-Y</t>
  </si>
  <si>
    <t>(Ymax-Y)/X</t>
  </si>
  <si>
    <t>Xmax-X</t>
  </si>
  <si>
    <t>(Xmax-X)/Y</t>
  </si>
  <si>
    <t>תרגיל 0 - חזרה על עקומת התמורה בתנאי התמחות - בזריז, כולל נקודה מבהירה ועם פחות מתמטיקה</t>
  </si>
  <si>
    <r>
      <rPr>
        <b/>
        <sz val="12"/>
        <color theme="1"/>
        <rFont val="David"/>
        <family val="2"/>
        <charset val="177"/>
      </rPr>
      <t>עלות שולית
Y</t>
    </r>
    <r>
      <rPr>
        <sz val="12"/>
        <color theme="1"/>
        <rFont val="David"/>
        <family val="2"/>
        <charset val="177"/>
      </rPr>
      <t xml:space="preserve">
לפי X/Y
</t>
    </r>
    <r>
      <rPr>
        <b/>
        <u/>
        <sz val="12"/>
        <color theme="1"/>
        <rFont val="David"/>
        <family val="2"/>
        <charset val="177"/>
      </rPr>
      <t>או</t>
    </r>
    <r>
      <rPr>
        <sz val="12"/>
        <color theme="1"/>
        <rFont val="David"/>
        <family val="2"/>
        <charset val="177"/>
      </rPr>
      <t xml:space="preserve"> לפי </t>
    </r>
    <r>
      <rPr>
        <b/>
        <sz val="12"/>
        <color theme="1"/>
        <rFont val="David"/>
        <family val="2"/>
        <charset val="177"/>
      </rPr>
      <t>ההופכי</t>
    </r>
    <r>
      <rPr>
        <sz val="12"/>
        <color theme="1"/>
        <rFont val="David"/>
        <family val="2"/>
        <charset val="177"/>
      </rPr>
      <t xml:space="preserve">
לעלות שולית X</t>
    </r>
  </si>
  <si>
    <t>לוקחים את Y בנקודה ״משמאל״</t>
  </si>
  <si>
    <t>את ההפרש בין: מספר יחידות ה-X הנתון לבין יח׳ X בנקודה משמאל</t>
  </si>
  <si>
    <t>כשכל ההפרש מוכפל בשיפוע</t>
  </si>
  <si>
    <t>המחשה X=18</t>
  </si>
  <si>
    <t>ערך Y בנקודה 2</t>
  </si>
  <si>
    <t>מנכים ממנו</t>
  </si>
  <si>
    <t>ערך X נתון: 18, ערך X בנקודה 2: 13</t>
  </si>
  <si>
    <t>בסך הכל ערך Y:</t>
  </si>
  <si>
    <t>18 - 5 * 0.4 = 16</t>
  </si>
  <si>
    <t>סיכום הכללים - לחישוב מהיר מס׳ יח׳ Y ״בין נקודות״ בהינתן X מסוים ללא משוואה:</t>
  </si>
  <si>
    <t>לוקחים את X בנקודה ״משמאל״</t>
  </si>
  <si>
    <t>סיכום הכללים - לחישוב מהיר מס׳ יח׳ X ״בין נקודות״ בהינתן Y מסוים ללא משוואה:</t>
  </si>
  <si>
    <t>המחשה Y=19</t>
  </si>
  <si>
    <t>ערך X בנקודה 1</t>
  </si>
  <si>
    <t>מוסיפים לו:</t>
  </si>
  <si>
    <t>כשכל ההפרש מוכפל ב-1 חלקי השיפוע</t>
  </si>
  <si>
    <t>את ההפרש בין: מס׳ יח׳ ה-Y בנקודה משמאל לבין מס׳ יח׳ Y הנתון</t>
  </si>
  <si>
    <t>ערך Y בנקודה משמאל: 20, ערך Y נתון: 19</t>
  </si>
  <si>
    <t xml:space="preserve">5 + 1 * 4 = </t>
  </si>
  <si>
    <t>בסך הכל ערך X בנקודה:</t>
  </si>
  <si>
    <r>
      <t xml:space="preserve">לצורך ייצור אייפון (x) נדרשות </t>
    </r>
    <r>
      <rPr>
        <sz val="12"/>
        <color rgb="FFFF0000"/>
        <rFont val="David"/>
        <family val="2"/>
        <charset val="177"/>
      </rPr>
      <t>2 יחידות של אלומיניום</t>
    </r>
    <r>
      <rPr>
        <sz val="12"/>
        <color theme="1"/>
        <rFont val="David"/>
        <family val="2"/>
        <charset val="177"/>
      </rPr>
      <t xml:space="preserve"> ו-</t>
    </r>
    <r>
      <rPr>
        <sz val="12"/>
        <color rgb="FF00B050"/>
        <rFont val="David"/>
        <family val="2"/>
        <charset val="177"/>
      </rPr>
      <t>2 יחידות לאפה פרגית.</t>
    </r>
  </si>
  <si>
    <r>
      <t xml:space="preserve">לצורך ייצור מקבוק (y) נדרשות </t>
    </r>
    <r>
      <rPr>
        <sz val="12"/>
        <color rgb="FFFF0000"/>
        <rFont val="David"/>
        <family val="2"/>
        <charset val="177"/>
      </rPr>
      <t>2 יחידות של אלומיניום</t>
    </r>
    <r>
      <rPr>
        <sz val="12"/>
        <color theme="1"/>
        <rFont val="David"/>
        <family val="2"/>
        <charset val="177"/>
      </rPr>
      <t xml:space="preserve"> ו</t>
    </r>
    <r>
      <rPr>
        <sz val="12"/>
        <color rgb="FF00B050"/>
        <rFont val="David"/>
        <family val="2"/>
        <charset val="177"/>
      </rPr>
      <t>יחידה אחת של לאפה פרגית</t>
    </r>
    <r>
      <rPr>
        <sz val="12"/>
        <color theme="1"/>
        <rFont val="David"/>
        <family val="2"/>
        <charset val="177"/>
      </rPr>
      <t>.</t>
    </r>
  </si>
  <si>
    <r>
      <t xml:space="preserve">לרשות המשק </t>
    </r>
    <r>
      <rPr>
        <sz val="12"/>
        <color rgb="FFFF0000"/>
        <rFont val="David"/>
        <family val="2"/>
        <charset val="177"/>
      </rPr>
      <t>200 יחידות אלומיניום</t>
    </r>
    <r>
      <rPr>
        <sz val="12"/>
        <color theme="1"/>
        <rFont val="David"/>
        <family val="2"/>
        <charset val="177"/>
      </rPr>
      <t xml:space="preserve"> ו-</t>
    </r>
    <r>
      <rPr>
        <sz val="12"/>
        <color rgb="FF00B050"/>
        <rFont val="David"/>
        <family val="2"/>
        <charset val="177"/>
      </rPr>
      <t>150 יחידות של לאפה פרגית</t>
    </r>
    <r>
      <rPr>
        <sz val="12"/>
        <color theme="1"/>
        <rFont val="David"/>
        <family val="2"/>
        <charset val="177"/>
      </rPr>
      <t>.</t>
    </r>
  </si>
  <si>
    <r>
      <t xml:space="preserve">כל נקודה מעליה איננה אפשרית בהגדרה. </t>
    </r>
    <r>
      <rPr>
        <b/>
        <sz val="12"/>
        <rFont val="David"/>
        <family val="2"/>
        <charset val="177"/>
      </rPr>
      <t>(ב)</t>
    </r>
  </si>
  <si>
    <r>
      <t xml:space="preserve">אבל היא </t>
    </r>
    <r>
      <rPr>
        <b/>
        <sz val="12"/>
        <rFont val="David"/>
        <family val="2"/>
        <charset val="177"/>
      </rPr>
      <t>כן</t>
    </r>
    <r>
      <rPr>
        <sz val="12"/>
        <rFont val="David"/>
        <family val="2"/>
        <charset val="177"/>
      </rPr>
      <t xml:space="preserve"> אפשרית. הנקודות שאינן אפשריות</t>
    </r>
  </si>
  <si>
    <r>
      <t>הן אלו ש</t>
    </r>
    <r>
      <rPr>
        <b/>
        <sz val="12"/>
        <rFont val="David"/>
        <family val="2"/>
        <charset val="177"/>
      </rPr>
      <t>מעל</t>
    </r>
    <r>
      <rPr>
        <sz val="12"/>
        <rFont val="David"/>
        <family val="2"/>
        <charset val="177"/>
      </rPr>
      <t xml:space="preserve"> עקומת התמורה. לכן - שגוי.</t>
    </r>
  </si>
  <si>
    <t>תרגיל 3 - המקרה של שלושה גורמי ייצור - שיעורי בית (לא להגשה)</t>
  </si>
  <si>
    <t>שיעור 3 -  עקומת התמורה - המשך תרגול ומשמעותן של מגבלות של גורמי ייצור</t>
  </si>
  <si>
    <t>שיעור 4 - המשך מגבלות גורמי ייצור</t>
  </si>
  <si>
    <t xml:space="preserve">הערה: שאלה זו ״הפילה״ סטודנטים רבים שלי, חשוב מאד לשים לב שהכל מובן. אמנם השאלה לא דומה 1 ל-1 לשאלות שעשינו, אבל אני מספק פה </t>
  </si>
  <si>
    <t xml:space="preserve">תדריך ותנסו להתמודד (ואם צריך נעבור על ההיבטים המרכזיים במפגש הקרוב). </t>
  </si>
  <si>
    <t xml:space="preserve">גם במבחן - אין מה לצפות שהמבחן יהיה קופי פייסט ממה שפתרנו בכיתה, צריך לקבל הביתה גם שאלות קשות ו״לשבור את הראש״ מעט. </t>
  </si>
  <si>
    <t>במשק ״שלומי המלך״ מייצרים שני מוצרים:</t>
  </si>
  <si>
    <t>חומוס: X</t>
  </si>
  <si>
    <t>מסאבחה: Y</t>
  </si>
  <si>
    <t>הייצור מבוצע באמצעות 2 תשומות ייצור: גרגרי חומוס וטחינה גולמית.</t>
  </si>
  <si>
    <t>לשם ייצור חומוס נדרש המשק ל-1 יח׳ טחינה גולמית ו-1 יח׳ גרגרי חומוס.</t>
  </si>
  <si>
    <t>לשם ייצור מסאבחה נדרש המשק ל-1/2 יח׳ טחינה גולמית ו-2 יח׳ גרגרי חומוס.</t>
  </si>
  <si>
    <t xml:space="preserve">לרשות המשק 50 יח׳ טחינה גולמית ו-60 יח׳ גרגרי חומוס. </t>
  </si>
  <si>
    <t>המשק מייצר ביעילות 75 יח׳ מסאבחה. איזה גורם ייצור נמצא באבטלה מבנית, ומה גודלה?</t>
  </si>
  <si>
    <t>א. 20 יח׳ גרגרי חומוס</t>
  </si>
  <si>
    <t>ב. 2.5 יח׳ טחינה גולמית</t>
  </si>
  <si>
    <t>ג. 10 יח׳ גרגרי חומוס</t>
  </si>
  <si>
    <t>ד. 15 יח׳ טחינה גולמית</t>
  </si>
  <si>
    <t>ה. 5 יח׳ גרגרי חומוס ו-15 יח׳ טחינה גולמית</t>
  </si>
  <si>
    <t>תדריך לשאלה (במבחן לא יהיה כזה, אבל אני מנסה לתת כיוון):</t>
  </si>
  <si>
    <t>שלב 1: הציגו את הישרים המייצגים כל אחד מהאילוצים, כולל נקודות החיתוך שלהם עם הצירים ומשוואותיהם.</t>
  </si>
  <si>
    <t xml:space="preserve">שלב 2: מצאו את נקודת החיתוך בין הישרים. </t>
  </si>
  <si>
    <t>שלב 3: אם אתם יודעים שאתם מייצרים 75 יח׳ של Y, זהו בהתאם באיזה חלק של הישר אתם נמצאים - משמאל / מימין לנקודת החיתוך בין העקומים.</t>
  </si>
  <si>
    <t xml:space="preserve">שלב 4: מצאו את ערך X באותה נקודה על פי משוואת הישר המתאים שעליה נמצאים. </t>
  </si>
  <si>
    <t xml:space="preserve">שלב 5: בדקו כמה יחידות מהתשומה הלא מנוצלת (זו שהגרף שלה הוא הגבוה יותר) נצרכת לטובת ייצור הכמות המוגדרת מכל מוצר. </t>
  </si>
  <si>
    <t xml:space="preserve">שלב 6: ההפרש בין סך יחידות התשומה (גורם הייצור) שזוהתה כמובטלת לבין היקף ניצולה בנקודה שמצאתם, היא סך האבטלה המבנית מגורם ייצור זה. </t>
  </si>
  <si>
    <t>במשק ״הנקניק הגדול״ מייצרים כותנה (X) ופשתן (Y), באמצעות שני גורמי ייצור: קרקע ועובדים.</t>
  </si>
  <si>
    <t>לצורך ייצור כותנה נדרשות 4 יח׳ של קרקע ועובד אחד.</t>
  </si>
  <si>
    <t>לצורך ייצור פשתן נדרשות 8 יח׳ של קרקע ו-2 עובדים.</t>
  </si>
  <si>
    <t>לרשות המשק 400 יח׳ של קרקע ו-640 עובדים.</t>
  </si>
  <si>
    <t xml:space="preserve">א. ככל שמייצרים יותר פשתן, העלות השולית לייצור פשתן גדלה. </t>
  </si>
  <si>
    <t>ב. ככל שמייצרים יותר כותנה, העלות השולית לייצור כותנה גדלה.</t>
  </si>
  <si>
    <t>ג. לאורך עקומת התמורה, העלות השולית לייצור כותנה שווה לעלות הממוצעת לייצור כותנה.</t>
  </si>
  <si>
    <t>ד. העלות השולית לייצור כותנה שווה לעלות השולית לייצור פשתן.</t>
  </si>
  <si>
    <t xml:space="preserve">ה. העלות השולית לייצור פשתן גדולה מהעלות הממוצעת לייצור פשתן. </t>
  </si>
  <si>
    <t>משק הנמצא על עקומת התמורה מייצר את הכמויות הבאות:</t>
  </si>
  <si>
    <t xml:space="preserve">ממוצר X: </t>
  </si>
  <si>
    <t>יח׳</t>
  </si>
  <si>
    <t>ממוצר Y:</t>
  </si>
  <si>
    <t xml:space="preserve">העלות הכוללת לייצור ה-X היא 70 יח׳. </t>
  </si>
  <si>
    <t>העלות הממוצעת לייצור ה-Y היא 0.5 יח׳ X.</t>
  </si>
  <si>
    <t>בחרו מבין האפשרויות הבאות את האפשרות המתארת את נקודות הקיצון של עקומת התמורה (Ymax ו-Xmax):</t>
  </si>
  <si>
    <t>א.</t>
  </si>
  <si>
    <t>Ymax=130</t>
  </si>
  <si>
    <t>Xmax=110</t>
  </si>
  <si>
    <t>ב.</t>
  </si>
  <si>
    <t>ד.</t>
  </si>
  <si>
    <t>ה.</t>
  </si>
  <si>
    <t>Ymax=140</t>
  </si>
  <si>
    <t>Xmax=130</t>
  </si>
  <si>
    <t>Ymax=70</t>
  </si>
  <si>
    <t>Xmax=80</t>
  </si>
  <si>
    <t>Xmax=260</t>
  </si>
  <si>
    <t>Ymax=110</t>
  </si>
  <si>
    <t>שאלה 1 - (שאלה 1 ממבחן תשפ״ד מועד ב - עם רמזים)</t>
  </si>
  <si>
    <t>שאלה 2 -(שאלה 2 ממבחן תשפ״ד מועד ב - ללא רמזים)</t>
  </si>
  <si>
    <t>שאלה 3 - (שאלה 4 ממבחן תשפ״ד מועד ב - ללא רמזים)</t>
  </si>
  <si>
    <t xml:space="preserve">במשק בו מייצרים שני מוצרים, X ו- Y, עקומת התמורה רגילה (קמורה). </t>
  </si>
  <si>
    <t xml:space="preserve">המשק בחר לייצר 1,300 יח׳ X ו-1,300 יח׳ Y. </t>
  </si>
  <si>
    <t>כעת, המשק בחר להקטין את ייצור X ב-100 יח׳. מכאן ש:</t>
  </si>
  <si>
    <t>א. הכמות המיוצרת מ- Y תגדל בפחות מ-50.</t>
  </si>
  <si>
    <t>ב. הכמות המיוצרת מ-Y תגדל ביותר מ-500.</t>
  </si>
  <si>
    <t>ג. הכמות המיוצרת מ-Y תגדל ביותר מ-50.</t>
  </si>
  <si>
    <t xml:space="preserve">ד. הכמות המיוצרת מ-Y תגדל בפחות מ-500. </t>
  </si>
  <si>
    <t>שאלה 4 - (שאלה 1 ממבחן תשפ״ג מועד ב - עם רמז קטן)</t>
  </si>
  <si>
    <t>רמז: עקומת תמורה ״קמורה״ היא כזו שהשיפוע שלה הולך וגדל בערך מוחלט כל הזמן. כלומר, ככל שזזים על גבי העקומה, העלות השולית</t>
  </si>
  <si>
    <t xml:space="preserve">בייצור X גדלה. </t>
  </si>
  <si>
    <t>שאלה 5 - (שאלה 2 ממבחן תשפ״ג מועד ב)</t>
  </si>
  <si>
    <t xml:space="preserve">במשק ״נעמי המקורית״ קיימים המוצרים שניתנים לייצור - X ו-Y. </t>
  </si>
  <si>
    <t>ניתן לייצר אותם אם משתמשים ב-2 תשומות ייצור (שני גורמי ייצור):</t>
  </si>
  <si>
    <t>לצורך ייצור X צריך מחשב אחד ו-4 עובדים.</t>
  </si>
  <si>
    <t xml:space="preserve">לצורך ייצור Y צריך 2 מחשבים ו-4 עובדים. </t>
  </si>
  <si>
    <t xml:space="preserve">לרשות המשק 100 מחשבים ו-300 עובדים. </t>
  </si>
  <si>
    <t>א. כאשר המשק מייצר 30Y קיימת אבטלה מבנית של עובדים.</t>
  </si>
  <si>
    <t>ב. כאשר המשק מייצר 25Y קיימת אבטלה מבנית של עובדים.</t>
  </si>
  <si>
    <t>ג. כאשר המשק מייצר 40Y קיימת אבטלה מבנית של מחשבים.</t>
  </si>
  <si>
    <t>ד. כאשר המשק מייצר 25Y קיימת אבטלה מבנית של מחשבים.</t>
  </si>
  <si>
    <t>פתרונות סופיים לשאלות מטלת הבית מס׳ 1</t>
  </si>
  <si>
    <t>תרגיל הגשה *לשבוע הבא* כבר באתר. הוא קצת קשוח, אבל זה בסדר גמור, המטרה להתמודד, והניקוד על עצם המאמץ</t>
  </si>
  <si>
    <t>ולא על הנכונות. מבחינתי גם הגשה כגון ״שי עשיתי את כל השלבים הנה וכלום לא יצא לי״ זה בסדר, העיקר שתראו</t>
  </si>
  <si>
    <t xml:space="preserve">והיום - נמשיך בדיון במגבלות גורמי ייצור, בשים לב לשלושה גורמי ייצור והמשמעות של אילוצים אפקטיביים / לא </t>
  </si>
  <si>
    <t xml:space="preserve">אפקטיביים, פעילים ולא פעילים בהקשרם. </t>
  </si>
  <si>
    <r>
      <t xml:space="preserve">עבודה כדי שאחר כך, כשנוכל להדריך, יהיה רקע להבנה. </t>
    </r>
    <r>
      <rPr>
        <b/>
        <sz val="12"/>
        <color theme="1"/>
        <rFont val="David"/>
        <family val="2"/>
        <charset val="177"/>
      </rPr>
      <t>התרגיל מופיע בסוף מערך שיעור 3, להגשה עד 2.12.2024.</t>
    </r>
  </si>
  <si>
    <t>שימו לב, תרגיל מס׳ 1 במטלת ההגשה הראשונה דפוקה יותר מהאקסית לכן המתינו לעדכון בעניינה ומבחינתי</t>
  </si>
  <si>
    <t>אין חובת הגשה בגינה כרגע (שיבוש בנתונים).</t>
  </si>
  <si>
    <t>תרגיל 1 - המקרה של שלושה גורמי ייצור והמשמעות של אילוצים אפקטיביים</t>
  </si>
  <si>
    <t>בכל שאלה שבה על מנת לייצר אנו זקוקים לכמה סוגים של גורמי ייצור בו זמנית (גם וגם) הדרך לבנות את עקומת</t>
  </si>
  <si>
    <t>התמורה מתחילה באיור הישרים המייצגים את אפשרויות הייצור (מגבלות הייצור) בגין כל תשומה בנפרד.</t>
  </si>
  <si>
    <t>אני אוהב לפעול כך: מחשב YMAX ו-XMAX של כל גורם ייצור, והשיפוע של כל ישר הוא YMAX/XMAX</t>
  </si>
  <si>
    <t>גורם הייצור</t>
  </si>
  <si>
    <t>יח׳ גורם</t>
  </si>
  <si>
    <t>עבור יח׳ Y</t>
  </si>
  <si>
    <t>עבור יח׳ X</t>
  </si>
  <si>
    <t>XMAX</t>
  </si>
  <si>
    <t>YMAX</t>
  </si>
  <si>
    <t>A/B</t>
  </si>
  <si>
    <t>A/C</t>
  </si>
  <si>
    <t>נתון</t>
  </si>
  <si>
    <t>חישבתי</t>
  </si>
  <si>
    <t>שיפוע</t>
  </si>
  <si>
    <t>הישר</t>
  </si>
  <si>
    <t>קרקע - K</t>
  </si>
  <si>
    <t>עובדים - O</t>
  </si>
  <si>
    <t>מכונות - M</t>
  </si>
  <si>
    <t>אחרי שביצעתי את התהליך כולו - רק החלק הירוק הוא עקומת התמורה, כדלקמן:</t>
  </si>
  <si>
    <t>נקודת ה״שבר״ של עקומת התמורה - השוואת נוסחאות הישרים:</t>
  </si>
  <si>
    <t>נדרש 1 - איירו את עקומת התמורה ופרטו את שלבי העבודה:</t>
  </si>
  <si>
    <t>נדרש 2 - מהי העלות השולית בייצור 28 יח׳ של X?</t>
  </si>
  <si>
    <t xml:space="preserve">העלות השולית בייצור X היא השיפוע של עקומת התמורה (בערך מוחלט). </t>
  </si>
  <si>
    <t xml:space="preserve">השיפוע הרלוונטי עבור עקומת התמורה בהינתן X=28 הוא 0.5 בערך מוחלט. </t>
  </si>
  <si>
    <t xml:space="preserve">רואים זאת בנקודה 2 (שהיא הנקודה שבה מייצרים 28 יח׳ X). </t>
  </si>
  <si>
    <t>תשובה מלאה:</t>
  </si>
  <si>
    <t>העלות השולית בייצור X כאשר מייצרים 28 יח׳ ממנו היא 0.5Y.</t>
  </si>
  <si>
    <t>נדרש 3 - מהי העלות השולית בייצור 12 יח׳ של X?</t>
  </si>
  <si>
    <t>נדרש 4 - מהי העלות השולית בייצור 38 יח׳ של X?</t>
  </si>
  <si>
    <t>נדרש 5 - מהי העלות השולית בייצור 15 יח׳ של Y?</t>
  </si>
  <si>
    <t>נדרש 6 - מהי העלות השולית בייצור 4 יח׳ של Y?</t>
  </si>
  <si>
    <t>ההפכי לשיפוע עקומת התמורה בנקודה</t>
  </si>
  <si>
    <t>נדרש 7 - מהי העלות הכוללת בייצור 37 יח׳ של X?</t>
  </si>
  <si>
    <t>העלות הכוללת בייצור X היא:</t>
  </si>
  <si>
    <t>במלים - מפחיתים מה-Y המירבי</t>
  </si>
  <si>
    <t>את ערכו של Y בנקודה עליה שואלים</t>
  </si>
  <si>
    <t>שאותו מגלים דרך הצבה של X בישר המתאים</t>
  </si>
  <si>
    <t xml:space="preserve">מסקנה (תשובה סופית): העלות הכוללת בייצור 37 יח׳ של X היא 21.25 יח׳ Y. </t>
  </si>
  <si>
    <t>נדרש 8 - מהי העלות הכוללת בייצור 10 יח׳ של Y?</t>
  </si>
  <si>
    <t>העלות הכוללת בייצור Y היא:</t>
  </si>
  <si>
    <t>מפחיתים מה-X המירבי</t>
  </si>
  <si>
    <t>את ערכו של X בנקודה עליה שואלים</t>
  </si>
  <si>
    <t>כדי למצוא את ה-X הספציפי, הצבתי את ה-Y</t>
  </si>
  <si>
    <t>הנתון במשוואת הישר המתאימה (ראו משמאל):</t>
  </si>
  <si>
    <t>מסקנה (תשובה סופית): העלות הכוללת בייצור 10 יח׳ של Y היא 10 יח׳ של X.</t>
  </si>
  <si>
    <t>נדרש 9: מהי העלות הממוצעת בייצור 24 יח׳ X?</t>
  </si>
  <si>
    <t>נדרש 10: מהי העלות הממוצעת בייצור 5 יח׳ Y?</t>
  </si>
  <si>
    <t>נדרש 11: אילו גורמי ייצור מובטלים כאשר מייצרים 33.33 יח׳ X ובאיזה היקף?</t>
  </si>
  <si>
    <t>נדרש 12: אילו גורמי ייצור מובטלים כאשר מייצרים 10 יח׳ Y ובאיזה היקף?</t>
  </si>
  <si>
    <t>נדרש 13: אילו גורמי ייצור מובטלים כאשר מייצרים 35 יח׳ X ובאיזה היקף?</t>
  </si>
  <si>
    <t>העלות הממוצעת בייצור מוצר היא העלות הכוללת בייצורו - חלקי מספר היחידות המיוצרות ממנו.</t>
  </si>
  <si>
    <t>למשל, העלות הממוצעת בייצור X תהיה:</t>
  </si>
  <si>
    <t>והעלות הממוצעת בייצור Y תהיה:</t>
  </si>
  <si>
    <t>במלים: במונה - הערך המקסימלי של Y, פחות הערך של Y בנקודה, שאותו קיבלנו על ידי הצבת ה-X הנתון במשוואת הישר</t>
  </si>
  <si>
    <r>
      <t xml:space="preserve">בחלק העקומה שעליו נמצאים. </t>
    </r>
    <r>
      <rPr>
        <b/>
        <sz val="12"/>
        <color theme="1"/>
        <rFont val="David"/>
        <family val="2"/>
        <charset val="177"/>
      </rPr>
      <t>התשובה הסופית: העלות הממוצעת בייצור 24 יח׳ X היא 0.5 יח׳ Y.</t>
    </r>
  </si>
  <si>
    <t>העלות הממוצעת בייצור Y היא 0.8 יח׳ X.</t>
  </si>
  <si>
    <t xml:space="preserve">אם אנו נמצאים בנקודת ״שבר״ של עקומת התמורה - שנוצרת כתוצאה מחיתוך אילוצים, האילוצים הנחתכים הם </t>
  </si>
  <si>
    <t>בתעסוקה מלאה (ללא אבטלה). בנקודה הנדונה - נחתך אילוץ הקרקע K עם אילוץ העובדים O ולכן גם הקרקעות</t>
  </si>
  <si>
    <t xml:space="preserve">וגם העובדים מועסקים במלואם ואינם מובטלים. </t>
  </si>
  <si>
    <t>אלא שאילוץ המכונות M הוא לא פעיל, תמיד יש יותר מדי ממנו, הוא תמיד מעל האילוצים האחרים, תמיד נמצא</t>
  </si>
  <si>
    <t xml:space="preserve">באבטלה. </t>
  </si>
  <si>
    <t xml:space="preserve">10 * 33.33 + 12 * 8.335 = </t>
  </si>
  <si>
    <t>סך הניצול של מכונות (כפלתי היקף ייצור של כל מוצר ביח׳ מכונה הנדרש עבורו):</t>
  </si>
  <si>
    <t xml:space="preserve">כפלתי את 10 היח׳ של מכונה הנדרשות לייצור X </t>
  </si>
  <si>
    <t>ב-33.33 יח׳ X שמייצרים והוספתי את 12 היח׳</t>
  </si>
  <si>
    <t xml:space="preserve">של מכונה הנדרשות לייצור Y כפול 8.335 יח׳ Y. </t>
  </si>
  <si>
    <t>כך הצלחתי לגלות כמה יח׳ מכונה מנוצלות.</t>
  </si>
  <si>
    <t>אבטלת מכונות היא ההפרש בין מספר</t>
  </si>
  <si>
    <t>המכונות הכולל לבין המכונות</t>
  </si>
  <si>
    <t>המנוצלות בנקודה:</t>
  </si>
  <si>
    <t xml:space="preserve">600 - 433.32 = </t>
  </si>
  <si>
    <t>מסקנה: כאשר מייצרים 33.33 יח׳ של X, יש אבטלה מבנית של 166.68 מכונות.</t>
  </si>
  <si>
    <t>יתר גורמי הייצור (עובדים וקרקעות) אינם מובטלים אלא בתעסוקה מלאה.</t>
  </si>
  <si>
    <t>ידוע: אנו נמצאים בחלק העליון של עקומת התמורה הירוקה.</t>
  </si>
  <si>
    <t xml:space="preserve">בחלק העליון של עקומת התמורה, האילוץ הפעיל (המשאב במחסור) הוא קרקעות - K. </t>
  </si>
  <si>
    <r>
      <t xml:space="preserve">המשאב שמגביל אותי הוא זה שבתעסוקה מלאה - כלומר הקרקעות </t>
    </r>
    <r>
      <rPr>
        <b/>
        <sz val="12"/>
        <color theme="1"/>
        <rFont val="David"/>
        <family val="2"/>
        <charset val="177"/>
      </rPr>
      <t>אינן</t>
    </r>
    <r>
      <rPr>
        <sz val="12"/>
        <color theme="1"/>
        <rFont val="David"/>
        <family val="2"/>
        <charset val="177"/>
      </rPr>
      <t xml:space="preserve"> מובטלות. </t>
    </r>
  </si>
  <si>
    <t>יח׳ Y מיוצרות</t>
  </si>
  <si>
    <t>יח׳ X מיוצרות</t>
  </si>
  <si>
    <t>סה״כ שימוש בעובדים:</t>
  </si>
  <si>
    <t xml:space="preserve">25 * 30 + 20 * 10 = </t>
  </si>
  <si>
    <t>סה״כ שימוש במכונות:</t>
  </si>
  <si>
    <t xml:space="preserve">10 * 30 + 12 * 10 = </t>
  </si>
  <si>
    <t>אבטלת עובדים:</t>
  </si>
  <si>
    <t>אבטלת מכונות:</t>
  </si>
  <si>
    <t xml:space="preserve">1,000 - 950 = </t>
  </si>
  <si>
    <t>600 - 420 =</t>
  </si>
  <si>
    <t>לפי מספר העובדים הכולל בניכוי סך השימוש בעובדים בנקודה (Y=10,X=30)</t>
  </si>
  <si>
    <t>לפי מספר המכונות הכולל בניכוי סך השימוש במכונות בנקודה (Y=10,X=30)</t>
  </si>
  <si>
    <t>בסך הכל: הקרקעות בתעסוקה מלאה (ללא אבטלה), ואילו העובדים והמכונות באבטלה מבנית. היקף העובדים המובטלים: 50, היקף מכונות מובטלות: 180</t>
  </si>
  <si>
    <t>ייצור מכל מוצר</t>
  </si>
  <si>
    <t>ניצול</t>
  </si>
  <si>
    <t>אבטלה</t>
  </si>
  <si>
    <t>A-D</t>
  </si>
  <si>
    <t>תשובה סופית: העובדים נמצאים בתעסוקה מלאה;</t>
  </si>
  <si>
    <t>הקרקעות והמכונות באבטלה מבנית.</t>
  </si>
  <si>
    <t>היקף האבטלה בקרקע: 5 קרקעות.</t>
  </si>
  <si>
    <t>היקף האבטלה במכונות: 175 מכונות.</t>
  </si>
  <si>
    <t>יח׳ נקניק</t>
  </si>
  <si>
    <t>יח׳ אייפון</t>
  </si>
  <si>
    <t>משק ״ד״ר צבאן״ יכול לייצר 600 יח׳ של נקניק או 600 יח׳ של אייפונים.</t>
  </si>
  <si>
    <t>ד״ר צבאן</t>
  </si>
  <si>
    <t>Ymax/Xmax</t>
  </si>
  <si>
    <t xml:space="preserve">הפכי </t>
  </si>
  <si>
    <t>יובל העירה הערה חשובה:</t>
  </si>
  <si>
    <t>כדי לבחון כדאיות של מסחר בינלאומי</t>
  </si>
  <si>
    <t>חיוני לחשב את העלות השולית.</t>
  </si>
  <si>
    <t>עצם זה שניתן לייצר בסך הכל יותר ממוצר</t>
  </si>
  <si>
    <t>מסויים, זה לא מספיק.</t>
  </si>
  <si>
    <t>כדי שיהיה נעים, נציג זאת גם גרפית:</t>
  </si>
  <si>
    <t>משק ״ד״ר צבאן״:</t>
  </si>
  <si>
    <t>ב. הניחו כעת כי אין מסחר בינלאומי. במשק ״ד״ר צבאן״ מייצרים 300 נקניקים ובמשק ״נעמי״ מייצרים 400 נקניקים.</t>
  </si>
  <si>
    <t xml:space="preserve">ד״ר צבאן מייצרת 300 נקניק ו-300 אייפון וצורכת אותם. </t>
  </si>
  <si>
    <t>אם המחיר במסחר הבינלאומי</t>
  </si>
  <si>
    <t>הוא בין העלויות השוליות במשקים הסוחרים</t>
  </si>
  <si>
    <t>כל משק ייצר</t>
  </si>
  <si>
    <t xml:space="preserve">רק את המוצר </t>
  </si>
  <si>
    <t>שהוא יכול לייצר בעלות שולית נמוכה יותר (בהשוואה למשק האחר)</t>
  </si>
  <si>
    <t>מייצר בנק׳ D</t>
  </si>
  <si>
    <t>את YMAX</t>
  </si>
  <si>
    <t>מייצר בנק׳ E</t>
  </si>
  <si>
    <t>את XMAX</t>
  </si>
  <si>
    <t>iPhone (Y)</t>
  </si>
  <si>
    <t>Naknik (X)</t>
  </si>
  <si>
    <t>ד״ר צבאן:</t>
  </si>
  <si>
    <t>נעמי:</t>
  </si>
  <si>
    <t>שבה XMAX = YMAX*PY</t>
  </si>
  <si>
    <t>XMAX = 600 * 1.5 = 900</t>
  </si>
  <si>
    <t>בכחול - ללא מסחר בינלאומי</t>
  </si>
  <si>
    <t>באדום עקומת תמורה חדשה לצריכה</t>
  </si>
  <si>
    <t>באדום: עקומת תמורה חדשה לצריכה</t>
  </si>
  <si>
    <t>שבה:</t>
  </si>
  <si>
    <t>YMAX = XMAX * PX</t>
  </si>
  <si>
    <t>YMAX = 800*2/3 = 533.33</t>
  </si>
  <si>
    <t>בנקודה הנתונה שבה נעמי נמצאת היא צורכת:</t>
  </si>
  <si>
    <t>200y</t>
  </si>
  <si>
    <t>500x</t>
  </si>
  <si>
    <t>בהקשר לייצור:</t>
  </si>
  <si>
    <t xml:space="preserve">נעמי מייצרת </t>
  </si>
  <si>
    <t>800x</t>
  </si>
  <si>
    <t>אבל אני צורך רק</t>
  </si>
  <si>
    <t>את יתר ה-x אמכור</t>
  </si>
  <si>
    <t>300x</t>
  </si>
  <si>
    <t xml:space="preserve">300 * 2/3 = </t>
  </si>
  <si>
    <t xml:space="preserve">ואקבל  במסחר (ואצרוך) y </t>
  </si>
  <si>
    <t>לא משנה מה מספרים על הצריכה:</t>
  </si>
  <si>
    <t>הייצור יהיה רק של המוצר שאני טוב בו.</t>
  </si>
  <si>
    <t>אם לא צורכים את הכל - החלק שלא נצרך</t>
  </si>
  <si>
    <t>נמכר לפי המחיר במסחר הבינלאומי,</t>
  </si>
  <si>
    <t>ותמורתו מקבלים את המוצר האחר.</t>
  </si>
  <si>
    <t>לא מובן? רוצים פירוט רחב מורכב יותר? בבקשה:</t>
  </si>
  <si>
    <t xml:space="preserve">תרגיל לבית </t>
  </si>
  <si>
    <t>העיר</t>
  </si>
  <si>
    <t>הכפר</t>
  </si>
  <si>
    <t>Xmax/Ymax</t>
  </si>
  <si>
    <t>העיר:</t>
  </si>
  <si>
    <t>הכפר:</t>
  </si>
  <si>
    <t>להלן הסבר מפורט עם המון מלל כחפירה, לחובבי ז׳אנר הקידוחים</t>
  </si>
  <si>
    <r>
      <t>במצב המוצא, נוהגים לייצר במשק ״נקניקי העיר״ 1,000 יחידות של נקניק (x) ו-</t>
    </r>
    <r>
      <rPr>
        <sz val="12"/>
        <rFont val="David"/>
        <family val="2"/>
        <charset val="177"/>
      </rPr>
      <t>200</t>
    </r>
    <r>
      <rPr>
        <sz val="12"/>
        <color theme="1"/>
        <rFont val="David"/>
        <family val="2"/>
        <charset val="177"/>
      </rPr>
      <t xml:space="preserve"> יח׳ של מיץ גזר (y). </t>
    </r>
  </si>
  <si>
    <t xml:space="preserve">הואיל ונתון שאין מסחר - </t>
  </si>
  <si>
    <t>מה שהמשק מייצר</t>
  </si>
  <si>
    <t>זה מה שהוא צורך</t>
  </si>
  <si>
    <t>ולכן התשובה בגוף השאלה.</t>
  </si>
  <si>
    <t>נתון - בין המשקים אין מסחר.</t>
  </si>
  <si>
    <r>
      <t>נתון - במצב המוצא, נוהגים לייצר במשק ״נקניקי העיר״ 1,000 יחידות של נקניק (x) ו-</t>
    </r>
    <r>
      <rPr>
        <sz val="12"/>
        <rFont val="David"/>
        <family val="2"/>
        <charset val="177"/>
      </rPr>
      <t>200</t>
    </r>
    <r>
      <rPr>
        <sz val="12"/>
        <color theme="1"/>
        <rFont val="David"/>
        <family val="2"/>
        <charset val="177"/>
      </rPr>
      <t xml:space="preserve"> יח׳ של מיץ גזר (y). </t>
    </r>
  </si>
  <si>
    <r>
      <t>נתון - במשק ״נקניקי הכפר״ במצב המוצא, נוהגים לייצר 2,000 יחידות של נקניק ו-</t>
    </r>
    <r>
      <rPr>
        <sz val="12"/>
        <color rgb="FFFF0000"/>
        <rFont val="David"/>
        <family val="2"/>
        <charset val="177"/>
      </rPr>
      <t>300</t>
    </r>
    <r>
      <rPr>
        <sz val="12"/>
        <color theme="1"/>
        <rFont val="David"/>
        <family val="2"/>
        <charset val="177"/>
      </rPr>
      <t xml:space="preserve"> יח׳ של מיץ גזר.</t>
    </r>
  </si>
  <si>
    <t>לחובבי החפירות:</t>
  </si>
  <si>
    <t>ג. לאיזה משק יתרון יחסי בנקניק (x)? לאיזה משק יתרון יחסי במיץ גזר (y)?</t>
  </si>
  <si>
    <t>יתרון יחסי במוצר מסויים = שהעלות השולית בייצור המוצר נמוכה יותר.</t>
  </si>
  <si>
    <t>יתרון יחסי ב-X? אביט רק על עמודת העלות השולית של X, ואזהה שהעלות השולית הנמוכה יותר היא בכפר.</t>
  </si>
  <si>
    <t xml:space="preserve">יתרון יחסי ב-Y? אביט רק על עמודת העלות השולית של Y, ואזהה שהעלות השולית הנמוכה יותר היא בעיר. </t>
  </si>
  <si>
    <t>בקצרה:</t>
  </si>
  <si>
    <t>לכפר - יתרון יחסי ב-X</t>
  </si>
  <si>
    <t>לעיר - יתרון יחסי ב-Y</t>
  </si>
  <si>
    <t>חפירה:</t>
  </si>
  <si>
    <t>נקודת הצריכה בכל משק, אם כל משק צורך 1,000 נקניקים טריים?</t>
  </si>
  <si>
    <t xml:space="preserve">   מיץ גזר
Y</t>
  </si>
  <si>
    <t>נקניק
X</t>
  </si>
  <si>
    <t xml:space="preserve">כדי שיתקיים מסחר בינלאומי נדרש שהמחיר שנקבע למוצר יהיה בין העלויות השוליות למוצר (במדינות השונות). </t>
  </si>
  <si>
    <t>כאן, נתון:</t>
  </si>
  <si>
    <t xml:space="preserve">שהוא בחלט בטווח בין 5 ל-10. </t>
  </si>
  <si>
    <t xml:space="preserve">לכן, מתקיים מסחר בינלאומי. מסקנה נוספת: כל משק ייצר רק מה שהוא טוב בו. </t>
  </si>
  <si>
    <t xml:space="preserve">הכפר - מייצר רק X. העיר מייצרת רק Y. </t>
  </si>
  <si>
    <t>אם Py=6, ה-</t>
  </si>
  <si>
    <t>עיר</t>
  </si>
  <si>
    <t>כפר</t>
  </si>
  <si>
    <t>ייצור Y</t>
  </si>
  <si>
    <t>ייצור X</t>
  </si>
  <si>
    <t>צריכת X</t>
  </si>
  <si>
    <t>כל משק מייצר רק מה שיש לו יתרון יחסי כי מתקיים מסחר בינלאומי</t>
  </si>
  <si>
    <t>נתון בשאלה שזוהי הכמות של הנקניקים X שכל משק צורך</t>
  </si>
  <si>
    <t>צריכת Y</t>
  </si>
  <si>
    <t>צריכת X נתונה (שורה הבאה), צריכת Y מתקבלת ע״י הצבת X בנוסחה האדומה</t>
  </si>
  <si>
    <t>ייצוא Y</t>
  </si>
  <si>
    <t>מייצא / מוכר החוצה - רק את המוצר שהמשק מייצר</t>
  </si>
  <si>
    <t>ייצוא X</t>
  </si>
  <si>
    <t>מטרה ראשונית:</t>
  </si>
  <si>
    <t>להבין איך להקצות</t>
  </si>
  <si>
    <t>את 65 העובדים</t>
  </si>
  <si>
    <t>בין השדות השונים</t>
  </si>
  <si>
    <t>על מנת שהתפוקה הכוללת</t>
  </si>
  <si>
    <t>מהמוצר (וכאן מדובר על מוצר יחיד)</t>
  </si>
  <si>
    <t>תהיה מירבית.</t>
  </si>
  <si>
    <t>בהינתן שהמטרה היא למקסם</t>
  </si>
  <si>
    <t xml:space="preserve">תפוקה כוללת ממוצר ספציפי - </t>
  </si>
  <si>
    <t xml:space="preserve">אין משמעות לדיון בעלות שולית </t>
  </si>
  <si>
    <t>אלא על תפוקה שולית</t>
  </si>
  <si>
    <t>התפוקה השולית של העובד הראשון היא ה-TP</t>
  </si>
  <si>
    <t>התפוקה השולית של כל עובד לאחר מכן</t>
  </si>
  <si>
    <t>היא ההפרש בין ה-TP כשהוא מועסק</t>
  </si>
  <si>
    <t>לבין ה-TP כשהוא ״לא מועסק״ (בשורה קודמת)</t>
  </si>
  <si>
    <t>תפוקה
שולית
MP</t>
  </si>
  <si>
    <t>TP
תפוקה כוללת</t>
  </si>
  <si>
    <r>
      <t xml:space="preserve">למעשה, זוהי הדרך שבה פותרים </t>
    </r>
    <r>
      <rPr>
        <b/>
        <sz val="12"/>
        <color theme="1"/>
        <rFont val="David"/>
        <family val="2"/>
        <charset val="177"/>
      </rPr>
      <t>נדרשים</t>
    </r>
    <r>
      <rPr>
        <sz val="12"/>
        <color theme="1"/>
        <rFont val="David"/>
        <family val="2"/>
        <charset val="177"/>
      </rPr>
      <t xml:space="preserve"> כגון ״חשבו את סך התפוקה״ / ״את סך התפוקה המירבית״</t>
    </r>
  </si>
  <si>
    <r>
      <t xml:space="preserve">שלב 1: חישוב התפוקה השולית של כל עובד בכל שדה [תוספת תפוקה שנובעת מהעובד האחרון]
</t>
    </r>
    <r>
      <rPr>
        <b/>
        <sz val="12"/>
        <color theme="1"/>
        <rFont val="David"/>
        <family val="2"/>
        <charset val="177"/>
      </rPr>
      <t>זהו שלב התחלתי בכל דיון בנושא, אני חייב להתחיל את פתרון התרגילים הללו מטבלת תפוקה שולית</t>
    </r>
  </si>
  <si>
    <t>שלב 3: נדרש אחר שיכול להיות - ״חשבו את התפוקה השולית לעובד״ [במצב שבו יש 10 שדות מכל סוג ו-65 עובדים]</t>
  </si>
  <si>
    <t>תת נושא חדש - הקשר בין הקצאה יעילה ושכר עבודה</t>
  </si>
  <si>
    <t>תקציר: אם אפשר לדעת כמה עובד מסוגל לייצר (תפוקה שולית) וגם נתון מה שווי יח׳ מוצר מיוצרת, נוכל לדעת</t>
  </si>
  <si>
    <t xml:space="preserve">את ״שווי התפוקה השולית״ והוא הבסיס לחישוב שכר. </t>
  </si>
  <si>
    <t>מלשון Labor</t>
  </si>
  <si>
    <t>Price of X</t>
  </si>
  <si>
    <t>Marginal Product</t>
  </si>
  <si>
    <r>
      <t xml:space="preserve">ערך התפוקה השולית בש״ח - </t>
    </r>
    <r>
      <rPr>
        <sz val="9"/>
        <color theme="1"/>
        <rFont val="David"/>
        <family val="2"/>
        <charset val="177"/>
      </rPr>
      <t>מכפלת התפוקה השולית מחיר המוצר</t>
    </r>
  </si>
  <si>
    <t>Value of MP</t>
  </si>
  <si>
    <t>Wage</t>
  </si>
  <si>
    <t>Wage = Value MP</t>
  </si>
  <si>
    <t>שלב 1: "נדרש בסיסי במצב כזה - יכולים לשאול: מהו השכר שייקבע בתנאי השוק החופשי?״</t>
  </si>
  <si>
    <t xml:space="preserve">נעתיק לשם נוחות את טבלת ההקצאות היעילות מהשאלה הקודמת. </t>
  </si>
  <si>
    <t>מדוע? כי השכר תמיד נקבע לפי שווי התפוקה השולית לעובד.</t>
  </si>
  <si>
    <t xml:space="preserve">ומה התפוקה השולית לעובד? זו התפוקה השולית של העובד האחרון (ה-MP של העובד האחרון) בטבלת ההקצאה </t>
  </si>
  <si>
    <r>
      <t xml:space="preserve">בהמשך לתרגיל דוגמא 1, הניחו כי נתון שמחיר יחידת מוצר </t>
    </r>
    <r>
      <rPr>
        <b/>
        <sz val="12"/>
        <color theme="1"/>
        <rFont val="David"/>
        <family val="2"/>
        <charset val="177"/>
      </rPr>
      <t>הנו 5 ש״ח.</t>
    </r>
    <r>
      <rPr>
        <sz val="12"/>
        <color theme="1"/>
        <rFont val="David"/>
        <family val="2"/>
        <charset val="177"/>
      </rPr>
      <t xml:space="preserve"> </t>
    </r>
  </si>
  <si>
    <t>הרווח הוא ההפרש בין סך ההכנסות של היצרן (של בעל השדה) לבין סך ההוצאות של היצרן (של בעל השדה).</t>
  </si>
  <si>
    <t xml:space="preserve">בהקשר הפשוט שלנו בקורס - עלויות/הוצאות היצרן הן שכר העבודה בלבד. </t>
  </si>
  <si>
    <t>סך ההכנסות - מכפלת תפוקה כוללת בשדה במחיר מוצר:</t>
  </si>
  <si>
    <r>
      <t xml:space="preserve">שלב 2: נדרש נוסף אפשרי - שיכולים לשאול עליו במצב שבו מחיר המוצר נתון - מהו הרווח של כל </t>
    </r>
    <r>
      <rPr>
        <u/>
        <sz val="12"/>
        <color theme="1"/>
        <rFont val="David"/>
        <family val="2"/>
        <charset val="177"/>
      </rPr>
      <t>בעל שדה</t>
    </r>
    <r>
      <rPr>
        <sz val="12"/>
        <color theme="1"/>
        <rFont val="David"/>
        <family val="2"/>
        <charset val="177"/>
      </rPr>
      <t>?</t>
    </r>
  </si>
  <si>
    <t>TR = Total Revenue</t>
  </si>
  <si>
    <t>הכנסה כוללת</t>
  </si>
  <si>
    <t>סך ההוצאות - מכפלת מספר העובדים המועסקים בשדה, בשכר העבודה:</t>
  </si>
  <si>
    <t>TC = Total Cost</t>
  </si>
  <si>
    <t>סך העלויות</t>
  </si>
  <si>
    <t>P&amp;L = TR - TC =  TP * Px - L * W</t>
  </si>
  <si>
    <t>P&amp;L = Profit or Loss</t>
  </si>
  <si>
    <t>רווח או הפסד</t>
  </si>
  <si>
    <t xml:space="preserve">TR - TC = </t>
  </si>
  <si>
    <t xml:space="preserve">P&amp;L = </t>
  </si>
  <si>
    <t xml:space="preserve">שכר מינימום - בהגדרה: הוא שכר שנקבע על ידי הממשלה שהוא גבוה יותר מהשכר בשוק תחרותי. </t>
  </si>
  <si>
    <t>חשבו בבקשה על אותם אנשים ונשים אהובים ואהובות שעוסקים בניקיון, בשמירה, באבטחה, בשטיפת כלים...</t>
  </si>
  <si>
    <t xml:space="preserve">אם לא היה שכר מינימום - סביר מאד שהיה משולם להם שכר כל כך נמוך שלא היה מאפשר להם להתקיים. </t>
  </si>
  <si>
    <t xml:space="preserve">ולכן, הממשלה קובעת שכר מינימום. </t>
  </si>
  <si>
    <t xml:space="preserve">אז הצד החיובי של שכר המינימום: מגדיל שכר לשכבות חלשות. </t>
  </si>
  <si>
    <t xml:space="preserve">הצד השלילי: הואיל והשכר עולה, מעסיקים פחות עובדים. </t>
  </si>
  <si>
    <t>אף עובד לא יועסק אם השכר שצריך לשלם לו גבוה ״ממה שהוא נותן״ מערך התפוקה השולית שלו.</t>
  </si>
  <si>
    <t xml:space="preserve">זה בעצם אומר שאם שכר המינימום הוא 42 ש״ח, כל עובד שתורם לשווי של התפוקה פחות מ-42 - מפוטר מיד. </t>
  </si>
  <si>
    <t>השווי למוצר הוא 5 ש״ח. כדי להיות מועסק, עליך לתרום שולית:</t>
  </si>
  <si>
    <t xml:space="preserve">42 / 5 = </t>
  </si>
  <si>
    <t xml:space="preserve">לכן, כל עובד שמייצר פחות מ-8.4 מוצרים, יפוטר. </t>
  </si>
  <si>
    <t xml:space="preserve">המשמעות: כל העובדים המועסקים במקום ה-3 בשדה ב, שתורמים רק 8 לתפוקה - יפוטרו (יש 10 כאלו).  </t>
  </si>
  <si>
    <t xml:space="preserve">כמו כן, כל העובדים המועסקים במקום ה-4 בשדה א, שתורמים רק 7 לתפוקה - יפוטרו (יש 5 כאלו). </t>
  </si>
  <si>
    <t xml:space="preserve">בסך הכל, תיווצר אבטלה של 15 עובדים. </t>
  </si>
  <si>
    <r>
      <t xml:space="preserve">עד כה דיברנו על היכולת לבצע הקצאה יעילה; איך </t>
    </r>
    <r>
      <rPr>
        <b/>
        <sz val="12"/>
        <color theme="1"/>
        <rFont val="David"/>
        <family val="2"/>
        <charset val="177"/>
      </rPr>
      <t>למקסם תפוקה</t>
    </r>
    <r>
      <rPr>
        <sz val="12"/>
        <color theme="1"/>
        <rFont val="David"/>
        <family val="2"/>
        <charset val="177"/>
      </rPr>
      <t xml:space="preserve"> ו/או הכנסות.</t>
    </r>
  </si>
  <si>
    <r>
      <t xml:space="preserve">אמנם דיברנו קצת גם על </t>
    </r>
    <r>
      <rPr>
        <b/>
        <sz val="12"/>
        <color theme="1"/>
        <rFont val="David"/>
        <family val="2"/>
        <charset val="177"/>
      </rPr>
      <t>השכר</t>
    </r>
    <r>
      <rPr>
        <sz val="12"/>
        <color theme="1"/>
        <rFont val="David"/>
        <family val="2"/>
        <charset val="177"/>
      </rPr>
      <t xml:space="preserve"> </t>
    </r>
    <r>
      <rPr>
        <b/>
        <sz val="12"/>
        <color theme="1"/>
        <rFont val="David"/>
        <family val="2"/>
        <charset val="177"/>
      </rPr>
      <t>ורווחי היצרן</t>
    </r>
    <r>
      <rPr>
        <sz val="12"/>
        <color theme="1"/>
        <rFont val="David"/>
        <family val="2"/>
        <charset val="177"/>
      </rPr>
      <t>; אבל לא דנו באופן מפורש בקביעה: כמה יחידות מוצר כדאי ליצרן</t>
    </r>
  </si>
  <si>
    <t>והכל בכפוף (או מושפע מ)</t>
  </si>
  <si>
    <t>מחיר המוצר בשוק תחרותי</t>
  </si>
  <si>
    <t>TC(Q=0)</t>
  </si>
  <si>
    <t>VC=TC-FC</t>
  </si>
  <si>
    <t>TC(Q)-TC(Q-1)</t>
  </si>
  <si>
    <t>VC(Q)-VC(Q-1)</t>
  </si>
  <si>
    <t>מחיר</t>
  </si>
  <si>
    <t>עקום ההיצע ״מתחיל״ רק במחיר</t>
  </si>
  <si>
    <t xml:space="preserve">שהוא מינימום AVC (כאן - 12). </t>
  </si>
  <si>
    <t xml:space="preserve">מדוע? </t>
  </si>
  <si>
    <t>כי אם המחיר נמוך מכך, פשוט לא מייצרים.</t>
  </si>
  <si>
    <t>ככל שהמחיר עולה, כדאי לייצר יותר.</t>
  </si>
  <si>
    <t>כל זה נכון בטווח הקצר.</t>
  </si>
  <si>
    <t>בטווח הארוך לעומת זאת תתחיל לייצר רק</t>
  </si>
  <si>
    <t>אם המחיר גדול או שווה ל-min ATC (כאן: 20)</t>
  </si>
  <si>
    <t>בכל מקרה מייצרים עד שנפגשים עם MC</t>
  </si>
  <si>
    <t>בחלק העולה.</t>
  </si>
  <si>
    <t>minAVC</t>
  </si>
  <si>
    <t>מינימום הוצ׳ משתנה ממוצעת</t>
  </si>
  <si>
    <t>minATC</t>
  </si>
  <si>
    <t>מינימום הוצ׳ כוללת ממוצעת</t>
  </si>
  <si>
    <t>P&gt;</t>
  </si>
  <si>
    <t>P&lt;</t>
  </si>
  <si>
    <r>
      <rPr>
        <u/>
        <sz val="12"/>
        <color theme="1"/>
        <rFont val="David"/>
        <family val="2"/>
        <charset val="177"/>
      </rPr>
      <t>ההיצע</t>
    </r>
    <r>
      <rPr>
        <sz val="12"/>
        <color theme="1"/>
        <rFont val="David"/>
        <family val="2"/>
        <charset val="177"/>
      </rPr>
      <t xml:space="preserve"> - מתאר את הקשר בין מחיר המוצר לכמות שהיצרן יסכים לייצר להציע מהמוצר  (בטווח הארוך, בטווח הקצר). </t>
    </r>
  </si>
  <si>
    <r>
      <rPr>
        <u/>
        <sz val="12"/>
        <color theme="1"/>
        <rFont val="David"/>
        <family val="2"/>
        <charset val="177"/>
      </rPr>
      <t>הביקוש</t>
    </r>
    <r>
      <rPr>
        <sz val="12"/>
        <color theme="1"/>
        <rFont val="David"/>
        <family val="2"/>
        <charset val="177"/>
      </rPr>
      <t xml:space="preserve"> מתאר את הקשר בין </t>
    </r>
    <r>
      <rPr>
        <u/>
        <sz val="12"/>
        <color theme="1"/>
        <rFont val="David"/>
        <family val="2"/>
        <charset val="177"/>
      </rPr>
      <t>מחיר המוצר לכמות המבוקשת</t>
    </r>
    <r>
      <rPr>
        <sz val="12"/>
        <color theme="1"/>
        <rFont val="David"/>
        <family val="2"/>
        <charset val="177"/>
      </rPr>
      <t xml:space="preserve"> ממנו. </t>
    </r>
  </si>
  <si>
    <t>עקום ביקוש = עקום D (Demand)</t>
  </si>
  <si>
    <t>Income</t>
  </si>
  <si>
    <t>מוצר נורמלי:</t>
  </si>
  <si>
    <t>עלייה בהכנסה = עלייה בביקוש = עקומה זזה ימינה</t>
  </si>
  <si>
    <t>למשל: מוצרי תיירות, מסעדות, קפה בקפיטריה ועוד</t>
  </si>
  <si>
    <t>עלייה בהכנסה = ירידה בביקוש = עקומה זזה שמאלה</t>
  </si>
  <si>
    <t>ירידה בהכנסה = עלייה בביקוש = עקומה זזה ימינה</t>
  </si>
  <si>
    <t>ירידה בהכנסה = ירידה בביקוש = עקומה ימינה שמאלה</t>
  </si>
  <si>
    <t>מוצר נחות:</t>
  </si>
  <si>
    <t>למשל: לחם פרוס, נסיעה בתחבורה ציבורית, פיצה שמש</t>
  </si>
  <si>
    <t xml:space="preserve">קפה בוץ שאני מביא לקמפוס בשקית </t>
  </si>
  <si>
    <t>טלפונים סלולריים אנדרואיד (לא בגלל שהם פחות טובים אלא לאור הקשר הכלכלי)</t>
  </si>
  <si>
    <t>מוצר נייטרלי: עקומת הביקוש לא מושפעת מהשינויים בהכנסה</t>
  </si>
  <si>
    <t>למשל: מלח</t>
  </si>
  <si>
    <t>למשל: אינטרנט סלולרי ואינטרנט ביתי</t>
  </si>
  <si>
    <t>תחבורה ציבורית מול מוניות</t>
  </si>
  <si>
    <t>קורסים באינטרנט מול לימודים אקדמיים</t>
  </si>
  <si>
    <t>למשל: אייפונים ו-icloud</t>
  </si>
  <si>
    <t>דלק ומכוניות</t>
  </si>
  <si>
    <t>למשל: אבטיח וקפה בקמפוס</t>
  </si>
  <si>
    <t>מסאז׳ בכפות הרגליים ושיעורים במיקרו כלכלה</t>
  </si>
  <si>
    <t>שינוי בכמות המבוקשת</t>
  </si>
  <si>
    <t>לא שינוי בעקומה</t>
  </si>
  <si>
    <t>שינוי של עקומת הביקוש</t>
  </si>
  <si>
    <r>
      <t xml:space="preserve">שינוי של עקומת הביקוש יגרם </t>
    </r>
    <r>
      <rPr>
        <b/>
        <u/>
        <sz val="12"/>
        <color theme="1"/>
        <rFont val="David"/>
        <family val="2"/>
        <charset val="177"/>
      </rPr>
      <t>בהכרח</t>
    </r>
    <r>
      <rPr>
        <sz val="12"/>
        <color theme="1"/>
        <rFont val="David"/>
        <family val="2"/>
        <charset val="177"/>
      </rPr>
      <t xml:space="preserve"> כתוצאה מ:</t>
    </r>
  </si>
  <si>
    <r>
      <t xml:space="preserve">עלויות הייצור משפיעות על </t>
    </r>
    <r>
      <rPr>
        <b/>
        <sz val="12"/>
        <color theme="1"/>
        <rFont val="David"/>
        <family val="2"/>
        <charset val="177"/>
      </rPr>
      <t>ההיצע</t>
    </r>
    <r>
      <rPr>
        <sz val="12"/>
        <color theme="1"/>
        <rFont val="David"/>
        <family val="2"/>
        <charset val="177"/>
      </rPr>
      <t xml:space="preserve"> (מפגש 7) ולא על הביקוש. </t>
    </r>
  </si>
  <si>
    <t>הדיון בשאלה עוסק בקשר בין הכנסה לבין ביקוש. קשר זה מתבטא בהגדרות המוצר כנורמלי / נייטרלי / נחות;</t>
  </si>
  <si>
    <t xml:space="preserve">זאת בשונה מדיונים העוסקים בקשרים בין שני מוצרים שונים (שאז היה אפשר לדון בתחליפי / משלים / אדיש בלתי תלוי). </t>
  </si>
  <si>
    <t>כאן - ההכנסות יורדות והביקוש עולה; קשר הפוך בין הכנסות לביקוש מעיד על מוצר נחות.</t>
  </si>
  <si>
    <t xml:space="preserve">התשובה: ה. </t>
  </si>
  <si>
    <t>ד. נייטרלי</t>
  </si>
  <si>
    <t>סיכום ביניים:</t>
  </si>
  <si>
    <t>במפגש זה, בחלקו העיקרי - עסקנו בעיקר בסוגיות הקשורות לעקומת הביקוש (קשר שלילי בין מחיר וכמות מבוקשת)</t>
  </si>
  <si>
    <t>ולגורמים שמשפיעים עליה - שינויים במחירים של מוצרים תחליפיים ומשלימים, שינויי הכנסה ושינויים בטעמי הצרכנים.</t>
  </si>
  <si>
    <t xml:space="preserve">תרגלנו איך השינויים הללו משפיעים על הביקוש במצבים שונים, ומה ניתן להסיק מהשינויים השונים לגבי ההגדרות. </t>
  </si>
  <si>
    <t>במבחן, יש מספר מצומצם של שאלות כאלו, אבל בעיקר חשוב לנו להבין את השינויים בביקוש, משום שהנושא העיקרי</t>
  </si>
  <si>
    <t xml:space="preserve">בקורס, שנקרא ״שיווי משקל״ עוסק בהבנת ההצטלבות בין הביקוש וההיצע, שקובע את מחירי המוצרים. </t>
  </si>
  <si>
    <t xml:space="preserve">אבל רגע לפני שנעשה את זה, צריך להכיר מושג מרכזי אחד נוסף - שנקרא ״גמישות הביקוש״. </t>
  </si>
  <si>
    <t>אסיף מוציא את כל הכנסתו על שני מוצרים בלבד: קפה ולחם.</t>
  </si>
  <si>
    <t xml:space="preserve">אסיף נוהג לקנות 10 ככרות לחם בחודש ללא תלות במחיר הלחם ובהכנסתו. </t>
  </si>
  <si>
    <t>את יתרת הכנסתו, מוציא אסיף על קפה.</t>
  </si>
  <si>
    <t>מכאן ש:</t>
  </si>
  <si>
    <t>א. לחם הוא מוצר נייטרלי, בעל גמישות קשיחה לחלוטין, והמוצרים (קפה ולחם) בלתי תלויים / אדישים.</t>
  </si>
  <si>
    <t>ב. קפה ולחם הם מוצרים נורמליים.</t>
  </si>
  <si>
    <t xml:space="preserve">ג. קפה ולחם הם מוצרים נחותים ותחליפיים זה לזה. </t>
  </si>
  <si>
    <t>ד. קפה ולחם הם מוצרים נורמלים ובלתי תלויים / אדישים זה לזה.</t>
  </si>
  <si>
    <t>שאלה 16</t>
  </si>
  <si>
    <t xml:space="preserve">אסיף מוציא את כל הכנסתו על שני מוצרים בלבד: קפה ומאפה. אסיף קונה 2 מאפים על כל קפה שהוא קונה. </t>
  </si>
  <si>
    <t>א. קפה ומאפה הם מוצרים נייטרליים ומשלימים.</t>
  </si>
  <si>
    <t>ב. קפה ומאפה הם מוצרים נורמליים ומשלימים.</t>
  </si>
  <si>
    <t xml:space="preserve">ג. קפה הוא מוצר נייטרלי, מאפה הוא מוצר נורמלי, והמוצרים תחליפיים. </t>
  </si>
  <si>
    <t>ד. קפה ומאפה הם מוצרים נחותים ותחליפיים.</t>
  </si>
  <si>
    <t xml:space="preserve">ה. קפה ומאפה הם מוצרים נורמליים ואדישים. </t>
  </si>
  <si>
    <t>שאלה 17</t>
  </si>
  <si>
    <r>
      <rPr>
        <b/>
        <sz val="12"/>
        <color theme="1"/>
        <rFont val="David"/>
        <family val="2"/>
        <charset val="177"/>
      </rPr>
      <t>שאלה 16</t>
    </r>
    <r>
      <rPr>
        <sz val="12"/>
        <color theme="1"/>
        <rFont val="David"/>
        <family val="2"/>
        <charset val="177"/>
      </rPr>
      <t xml:space="preserve"> - שאלה 16 ממבחן תשפ״ד ב (תשובה סופית - למטה הרחק)</t>
    </r>
  </si>
  <si>
    <r>
      <rPr>
        <b/>
        <sz val="12"/>
        <color theme="1"/>
        <rFont val="David"/>
        <family val="2"/>
        <charset val="177"/>
      </rPr>
      <t>שאלה 17</t>
    </r>
    <r>
      <rPr>
        <sz val="12"/>
        <color theme="1"/>
        <rFont val="David"/>
        <family val="2"/>
        <charset val="177"/>
      </rPr>
      <t xml:space="preserve"> - שאלה 16 ממבחן תשפ״ד א (תשובה סופית - למטה הרחק)</t>
    </r>
  </si>
  <si>
    <t>להלן נתונים מתוך עקומת ביקוש של צרכן:</t>
  </si>
  <si>
    <t xml:space="preserve">במחיר 35 ש״ח ליח׳, הצרכן יצרוך 310 יח׳. </t>
  </si>
  <si>
    <t xml:space="preserve">במחיר 40 ש״ח ליח׳, הצרכן יצרוך 275 יח׳. </t>
  </si>
  <si>
    <t>הביקוש של הצרכן הוא, לפיכך:</t>
  </si>
  <si>
    <t>שאלה 18</t>
  </si>
  <si>
    <t xml:space="preserve">במחיר 35 ש״ח ליח׳, הצרכן יצרוך 9 יח׳. </t>
  </si>
  <si>
    <t xml:space="preserve">במחיר 40 ש״ח ליח׳, הצרכן יצרוך 7 יח׳. </t>
  </si>
  <si>
    <t>שאלה 19</t>
  </si>
  <si>
    <r>
      <t>שאלה 18 -</t>
    </r>
    <r>
      <rPr>
        <sz val="12"/>
        <color theme="1"/>
        <rFont val="David"/>
        <family val="2"/>
        <charset val="177"/>
      </rPr>
      <t xml:space="preserve"> שאלה 16 ממבחן תשפ״ג מועד ב (תשובה סופית - למטה הרחק)</t>
    </r>
  </si>
  <si>
    <t xml:space="preserve">נועה קונה פרחים כל שבוע לחברה. מחירי הפרחים עלו ב-15% ונועה החליטה להקטין את כמות הפרחים הנרכשת </t>
  </si>
  <si>
    <t>ב-20%. לפיכך, הביקוש של נועה לפרחים הוא:</t>
  </si>
  <si>
    <t>ד. קשיח</t>
  </si>
  <si>
    <t>שאלה 20</t>
  </si>
  <si>
    <t>יובל אוהבת גלידה. היא קונה 5 ק״ג גלידה בשבוע במחיר של 75 ש״ח לק״ג. מחיר הגלידה עלה לאחרונה ל-93.75 ש״ח</t>
  </si>
  <si>
    <t>לק״ג וכתוצאה מכך יובל החליטה לקנות רק 4 ק״ג גלידה. לפיכך הביקוש של יובל לגלידה הוא:</t>
  </si>
  <si>
    <t>שאלה 21</t>
  </si>
  <si>
    <r>
      <t xml:space="preserve">שאלה 19 - </t>
    </r>
    <r>
      <rPr>
        <sz val="12"/>
        <color theme="1"/>
        <rFont val="David"/>
        <family val="2"/>
        <charset val="177"/>
      </rPr>
      <t>שאלה 16 ממבחן תשפ״ג מועד א (תשובה סופית - למטה הרחק)</t>
    </r>
  </si>
  <si>
    <r>
      <t>שאלה 20 -</t>
    </r>
    <r>
      <rPr>
        <sz val="12"/>
        <color theme="1"/>
        <rFont val="David"/>
        <family val="2"/>
        <charset val="177"/>
      </rPr>
      <t xml:space="preserve"> שאלה 16 ממבחן תשפ״ב מועד ב (תשובה סופית - למטה הרחק)</t>
    </r>
  </si>
  <si>
    <r>
      <t xml:space="preserve">שאלה 21 - </t>
    </r>
    <r>
      <rPr>
        <sz val="12"/>
        <color theme="1"/>
        <rFont val="David"/>
        <family val="2"/>
        <charset val="177"/>
      </rPr>
      <t>שאלה 15 ממבחן תשפ״ב מועד ב (תשובה סופית - למטה הרחק)</t>
    </r>
  </si>
  <si>
    <t>היגד א אומר: שלאורך כל עקומת הביקוש &gt;&gt;&gt;&gt;&gt;</t>
  </si>
  <si>
    <t>סך ההוצאות של הצרכן קבועות.</t>
  </si>
  <si>
    <t>סך ההוצאה נשארת זהה.</t>
  </si>
  <si>
    <t>במלים אחרות לפי הטענה: כשהמחיר משתנה,</t>
  </si>
  <si>
    <t>הטענה שגויה,</t>
  </si>
  <si>
    <t>כי שינויי מחיר</t>
  </si>
  <si>
    <t>ילוו בשינוי</t>
  </si>
  <si>
    <r>
      <rPr>
        <b/>
        <sz val="12"/>
        <color theme="1"/>
        <rFont val="David"/>
        <family val="2"/>
        <charset val="177"/>
      </rPr>
      <t>ההוצאה</t>
    </r>
    <r>
      <rPr>
        <sz val="12"/>
        <color theme="1"/>
        <rFont val="David"/>
        <family val="2"/>
        <charset val="177"/>
      </rPr>
      <t xml:space="preserve">, </t>
    </r>
    <r>
      <rPr>
        <u/>
        <sz val="12"/>
        <color theme="1"/>
        <rFont val="David"/>
        <family val="2"/>
        <charset val="177"/>
      </rPr>
      <t>אלא אם כן הגמישות יחידתית</t>
    </r>
    <r>
      <rPr>
        <sz val="12"/>
        <color theme="1"/>
        <rFont val="David"/>
        <family val="2"/>
        <charset val="177"/>
      </rPr>
      <t xml:space="preserve"> (זה לא המצב בשאלה). </t>
    </r>
  </si>
  <si>
    <t>זיהיתי פה מקרה שבו עליית המחיר (מ-35 ל-40) אמנם הקטינה את הכמות - אך בסך הכל - ההוצאות עלו!</t>
  </si>
  <si>
    <t xml:space="preserve">שאלה 7.1 </t>
  </si>
  <si>
    <t xml:space="preserve">גברת הייטק צורכת 275 דיסקים קשיחים ליום במחיר של 40 ש״ח לדיסק קשיח. </t>
  </si>
  <si>
    <t xml:space="preserve">ידוע לכם שאם המחיר לדיסק ירד ל-35 ש״ח, היא תצרוך 310 דיסקים קשיחים. </t>
  </si>
  <si>
    <t>האם הביקוש קשיח לחלוטין? לא!</t>
  </si>
  <si>
    <t>זאת משום ששינוי מחיר יוצר שינוי בכמות.</t>
  </si>
  <si>
    <t>קשיח לחלוטין אומר - הכמות לא משתנה בעקבות שינוי מחיר (זה לא המצב).</t>
  </si>
  <si>
    <t>האם הביקוש גמיש לחלוטין? לא!</t>
  </si>
  <si>
    <t>זאת משום שבביקוש גמיש לחלוטין כל ירידת מחיר מעלה כמות מבוקשת לאינסוף (לא קרה)</t>
  </si>
  <si>
    <t>וכל עליית מחיר מורידה כמות מבוקשת לאפס (לא קרה)</t>
  </si>
  <si>
    <t>כעת, כדי להכריע - גמיש / קשיח / יחידתי, עלינו לבדוק מה קרה לסך ההוצאה כתוצאה מהשינוי:</t>
  </si>
  <si>
    <t>סך ההוצאה במחיר של 40 ש״ח לדיסק:</t>
  </si>
  <si>
    <t xml:space="preserve">40 * 275 = </t>
  </si>
  <si>
    <t>סך ההוצאה במחיר של 35 ש״ח לדיסק:</t>
  </si>
  <si>
    <t xml:space="preserve">35 * 310 = </t>
  </si>
  <si>
    <t xml:space="preserve">כאשר חלה ירידת מחיר (מ-40 ל-35) סך ההוצאה יורדת. </t>
  </si>
  <si>
    <t>איזה מקרה מתאים למצב שבו ירידת מחיר מובילה לירידה בהוצאה?</t>
  </si>
  <si>
    <t>לבית, יש פתרון מלא</t>
  </si>
  <si>
    <t>טבלת עזר בפורמט תמונה למי שהטבלאות התעוותו לו:</t>
  </si>
  <si>
    <t>נושא חדש - שיווי משקל</t>
  </si>
  <si>
    <t>שאלה 3.1 - במיוחד עבורכם</t>
  </si>
  <si>
    <t xml:space="preserve">אפיק הוא מוביל דעת קהל בתחום הנקניק. </t>
  </si>
  <si>
    <t xml:space="preserve">לאחרונה, בעקבות ולוג ויראלי שפרסם, כלל עוקביו (מליארדים) החלו לצרוך נקניק בהיקפים גבוהים הרבה יותר. </t>
  </si>
  <si>
    <t>ניתן לומר, לפיכך, שבעקבות הולוג, ובהשוואה למצב שיווי המשקל טרם פרסומו:</t>
  </si>
  <si>
    <t>א. מחיר הנקניק ירד, וכמות הנקניק תגדל</t>
  </si>
  <si>
    <t>ב. מחיר הנקניק יעלה, וכמות הנקניק תגדל</t>
  </si>
  <si>
    <t>ג. מחיר הנקניק ירד, וכמות הנקניק תרד</t>
  </si>
  <si>
    <t>ד. מחיר הנקניק יעלה, וכמות הנקניק תרד</t>
  </si>
  <si>
    <t>ה. לא תהיה השפעה כלשהי על מחיר וכמות הנקניק</t>
  </si>
  <si>
    <t>שאלה 3.2 - במיוחד עבורכם</t>
  </si>
  <si>
    <t xml:space="preserve">אפיק המשיך לנהל בהצלחה רבה את וולוג הנקניק. </t>
  </si>
  <si>
    <t>לאחרונה פרסם וולוג נוסף שבו ציין כי רבים מצרכני הנקניק חוו לאחרונה תופעות של שלשולים והקאות.</t>
  </si>
  <si>
    <t>כלל עוקביו החלו למעט בצריכת נקניק, עד לטיפול בתופעה.</t>
  </si>
  <si>
    <t>במקביל, חלה עלייה משמעותית בעלויות ייצור הנקניק - לאור מחסור עולמי בכרבולות ופופיקים טחונים.</t>
  </si>
  <si>
    <t>בנתונים אלו, מה תהיה השפעה המשולבת של האירועים על המחיר והכמות בשיווי משקל?</t>
  </si>
  <si>
    <t>אירוע 1: ירידת ביקוש - עקום הביקוש זז שמאלה,</t>
  </si>
  <si>
    <t xml:space="preserve">עוברים מנקודה A לנקודה B. </t>
  </si>
  <si>
    <t>אירוע 2: ירידת היצע (היצרנים דורשים מחירים</t>
  </si>
  <si>
    <t>סך הכל:</t>
  </si>
  <si>
    <t>אירוע</t>
  </si>
  <si>
    <t>ירידת ביקוש</t>
  </si>
  <si>
    <t>יורדת</t>
  </si>
  <si>
    <t>יורד</t>
  </si>
  <si>
    <t>ירידת היצע</t>
  </si>
  <si>
    <t>עולה</t>
  </si>
  <si>
    <t>לא ניתן לדעת</t>
  </si>
  <si>
    <t xml:space="preserve">בסך הכל הכמות יורדת ולא ניתן לדעת כיצד ישתנה המחיר (בעקבות ההשפעות המנוגדות עליו). </t>
  </si>
  <si>
    <r>
      <t xml:space="preserve">וכתוצאה מכך הכמות יורדת </t>
    </r>
    <r>
      <rPr>
        <u/>
        <sz val="12"/>
        <color theme="1"/>
        <rFont val="David"/>
        <family val="2"/>
        <charset val="177"/>
      </rPr>
      <t>והמחיר יורד</t>
    </r>
    <r>
      <rPr>
        <sz val="12"/>
        <color theme="1"/>
        <rFont val="David"/>
        <family val="2"/>
        <charset val="177"/>
      </rPr>
      <t xml:space="preserve">, </t>
    </r>
  </si>
  <si>
    <r>
      <t xml:space="preserve">גבוהים יותר) - דוחף </t>
    </r>
    <r>
      <rPr>
        <u/>
        <sz val="12"/>
        <color theme="1"/>
        <rFont val="David"/>
        <family val="2"/>
        <charset val="177"/>
      </rPr>
      <t>לעליית מחיר</t>
    </r>
    <r>
      <rPr>
        <sz val="12"/>
        <color theme="1"/>
        <rFont val="David"/>
        <family val="2"/>
        <charset val="177"/>
      </rPr>
      <t xml:space="preserve"> וירידת כמות</t>
    </r>
  </si>
  <si>
    <t>שאלה 3.3 - הילה לא רואה בעיניים</t>
  </si>
  <si>
    <t xml:space="preserve">במשק ״הילה לא רואה בעיניים״ כל הצרכנים תמיד צורכים 10 נקניקים ביום. </t>
  </si>
  <si>
    <t xml:space="preserve">לא משנה מה המחיר, הם חייבים 10 נקניקים ליום כדי לשרוד. </t>
  </si>
  <si>
    <t xml:space="preserve">ידוע שלאחרונה חלה עלייה במחירי ייצור הנקניק. </t>
  </si>
  <si>
    <t>א. מחיר הנקניק יעלה, וכמות הנקניק תרד.</t>
  </si>
  <si>
    <t>ב. מחיר הנקניק לא ישתנה, וכמות הנקניק תעלה.</t>
  </si>
  <si>
    <t>ג. מחיר הנקניק לא ישתנה, וכמות הנקניק תרד.</t>
  </si>
  <si>
    <t>ד. מחיר הנקניק יעלה, וכמות הנקניק תעלה.</t>
  </si>
  <si>
    <t>ה. מחיר הנקניק יעלה, וכמות הנקניק לא תשנה.</t>
  </si>
  <si>
    <t xml:space="preserve">תשובה: ה. </t>
  </si>
  <si>
    <t>המחיר יעלה ללא שינוי</t>
  </si>
  <si>
    <t xml:space="preserve">בכמות (מעבר מ-A ל-B). </t>
  </si>
  <si>
    <t>המושג תחרות משוכללת:</t>
  </si>
  <si>
    <t>אין מסים, אין סובסידיות - אין התערבות</t>
  </si>
  <si>
    <t xml:space="preserve">ממשלתית (נושא שנלמד בהמשך). </t>
  </si>
  <si>
    <t>התייקרות בעלויות ייצור המוצר:</t>
  </si>
  <si>
    <t>ליצרן יותר יקר לייצר</t>
  </si>
  <si>
    <t>ההיצע קטן = עקומת ההיצע זזה למעלה</t>
  </si>
  <si>
    <t>כי היצרן רוצה יותר כסף (מחיר) על כל מוצר</t>
  </si>
  <si>
    <t>השינוי מוביל למעבר מנקודה A</t>
  </si>
  <si>
    <t>לנקודה B</t>
  </si>
  <si>
    <t>המחיר P עולה</t>
  </si>
  <si>
    <t>הכמות Q יורדת</t>
  </si>
  <si>
    <t>ואם כך השינוי בהוצאת הצרכן שהוא המכפלה:</t>
  </si>
  <si>
    <t>הואיל והשינויים בכיוונים הפוכים, לא ניתן לדעת</t>
  </si>
  <si>
    <t>מה קרה לסך ההוצאה, אלא אם נדע מהי גמישות הביקוש.</t>
  </si>
  <si>
    <t>אם הביקוש גמיש:</t>
  </si>
  <si>
    <t>הצרכן מאד רגיש לשינויי מחיר, ומגיב מאד בחריפות.</t>
  </si>
  <si>
    <t>סך ההוצאה יורדת</t>
  </si>
  <si>
    <t>אם הביקוש קשיח:</t>
  </si>
  <si>
    <t>הצרכן לא רגיש לשינוי מחיר:</t>
  </si>
  <si>
    <t>סך ההוצאה תעלה</t>
  </si>
  <si>
    <t>התשובה הנכונה: ב</t>
  </si>
  <si>
    <t>הסבר נוסף בטבלה למי שמעדיף:</t>
  </si>
  <si>
    <t>זו הסיבה לתשובה ב.</t>
  </si>
  <si>
    <t>התייקרות עלויות ייצור:</t>
  </si>
  <si>
    <t>השפעה על היצרנים,</t>
  </si>
  <si>
    <t>ההיצע יורד - עקום היצע נע למעלה ושמאלה.</t>
  </si>
  <si>
    <t xml:space="preserve">מעבר משיווי משקל בנקודה A </t>
  </si>
  <si>
    <t>לשיווי משקל חדש בנקודה B</t>
  </si>
  <si>
    <t>כתוצאה:</t>
  </si>
  <si>
    <t>א. אם הביקוש גמיש, הוצאות הצרכנים לא ישתנו</t>
  </si>
  <si>
    <t>ביקוש גמיש = הלקוחות רגישים מאד לשינויי מחיר;</t>
  </si>
  <si>
    <t>ולכן - אם המחיר עלה הם ירצו הרבה פחות.</t>
  </si>
  <si>
    <t xml:space="preserve">לכן, הוצאות הצרכנים יקטנו - וההיגד שגוי. </t>
  </si>
  <si>
    <t>ב. אם הביקוש קשיח, הוצאות הצרכנים יגדלו</t>
  </si>
  <si>
    <t>ביקוש קשיח = הלקוחות אינם רגישים לשינויי מחיר,</t>
  </si>
  <si>
    <t>ולכן גם אם המחיר עלה משמעותית, הם קונים רק קצת פחות</t>
  </si>
  <si>
    <r>
      <t xml:space="preserve">לכן סך הוצאות הצרכנים יגדלו, וההיגד </t>
    </r>
    <r>
      <rPr>
        <b/>
        <sz val="12"/>
        <color theme="1"/>
        <rFont val="David"/>
        <family val="2"/>
        <charset val="177"/>
      </rPr>
      <t>נכון</t>
    </r>
    <r>
      <rPr>
        <sz val="12"/>
        <color theme="1"/>
        <rFont val="David"/>
        <family val="2"/>
        <charset val="177"/>
      </rPr>
      <t xml:space="preserve">. </t>
    </r>
  </si>
  <si>
    <t xml:space="preserve">ההיגד שגוי - הראינו זאת בנימוק להיגד ב. </t>
  </si>
  <si>
    <t>עברנו משיווי משקל בנקודה A</t>
  </si>
  <si>
    <t>המחיר P עלה, הכמות Q עלתה:</t>
  </si>
  <si>
    <t>הואיל וגם המחיר וגם הכמות עלו, הפעם השינוי</t>
  </si>
  <si>
    <t>בסך הוצאת הצרכנים ברור: סך ההוצאה תגדל</t>
  </si>
  <si>
    <r>
      <t xml:space="preserve">המחיר אכן יעלה אך הוצאות הצרכנים </t>
    </r>
    <r>
      <rPr>
        <b/>
        <sz val="12"/>
        <color theme="1"/>
        <rFont val="David"/>
        <family val="2"/>
        <charset val="177"/>
      </rPr>
      <t>תגדלנה</t>
    </r>
    <r>
      <rPr>
        <sz val="12"/>
        <color theme="1"/>
        <rFont val="David"/>
        <family val="2"/>
        <charset val="177"/>
      </rPr>
      <t>. הטענה שגויה.</t>
    </r>
  </si>
  <si>
    <r>
      <t xml:space="preserve">א. מחיר משחת השיניים (המוצר הנוכחי) יעלה, </t>
    </r>
    <r>
      <rPr>
        <b/>
        <u/>
        <sz val="12"/>
        <color theme="1"/>
        <rFont val="David"/>
        <family val="2"/>
        <charset val="177"/>
      </rPr>
      <t>לא ניתן לדעת</t>
    </r>
    <r>
      <rPr>
        <u/>
        <sz val="12"/>
        <color theme="1"/>
        <rFont val="David"/>
        <family val="2"/>
        <charset val="177"/>
      </rPr>
      <t xml:space="preserve"> מה יקרה להוצאות הצרכנים</t>
    </r>
  </si>
  <si>
    <t>ב. מחיר משחת השיניים (המוצר הנוכחי) ירד, הוצאות הצרכנים על משחת שיניים ירדו</t>
  </si>
  <si>
    <t>סתום ת׳פה זה שגוי. המחיר עולה וההוצאות עולות דיברנו על זה.</t>
  </si>
  <si>
    <r>
      <rPr>
        <b/>
        <sz val="12"/>
        <color rgb="FFFF0000"/>
        <rFont val="David"/>
        <family val="2"/>
        <charset val="177"/>
      </rPr>
      <t>נכון</t>
    </r>
    <r>
      <rPr>
        <sz val="12"/>
        <color theme="1"/>
        <rFont val="David"/>
        <family val="2"/>
        <charset val="177"/>
      </rPr>
      <t xml:space="preserve">. המחיר של המוצר אכן עלה מ-A ל-B וגם סך ההוצאה גדלה. </t>
    </r>
  </si>
  <si>
    <r>
      <rPr>
        <b/>
        <sz val="12"/>
        <color theme="1"/>
        <rFont val="David"/>
        <family val="2"/>
        <charset val="177"/>
      </rPr>
      <t>שגוי</t>
    </r>
    <r>
      <rPr>
        <sz val="12"/>
        <color theme="1"/>
        <rFont val="David"/>
        <family val="2"/>
        <charset val="177"/>
      </rPr>
      <t>. המחיר דווקא יעלה (לא ירד) וההוצאות על המוצר הנוכחי יגדלו (ולא ירדו).</t>
    </r>
  </si>
  <si>
    <t>עלייה במחיר מוצר תחליפי (מי פה):</t>
  </si>
  <si>
    <t>הביקוש למוצר הנוכחי (משחת שיניים) עולה</t>
  </si>
  <si>
    <t>התשובה: ג</t>
  </si>
  <si>
    <t>התשובה בניסוח מילולי רציף (לא חייבים אם הבנתם את ההסבר הקודם):</t>
  </si>
  <si>
    <t>נקניק יבש: מוצר נחות.</t>
  </si>
  <si>
    <t xml:space="preserve">ככל שההכנסות גדלות הביקוש קטן. </t>
  </si>
  <si>
    <t>כאן - נתון שההכנסות גדלו.</t>
  </si>
  <si>
    <t>לכן הביקוש למוצר הנחות הנדון קטן, עקום הביקוש נע שמאלה</t>
  </si>
  <si>
    <t>בנוסף נתון - שיפור טכנולוגי בייצור = עלויות הייצור הוזלו</t>
  </si>
  <si>
    <t>ההיצע למוצר גדל &gt;&gt;&gt; עקום ההיצע נע ימינה</t>
  </si>
  <si>
    <t>ירידה</t>
  </si>
  <si>
    <t>עלייה</t>
  </si>
  <si>
    <t xml:space="preserve">לכן סך ההשפעה על הכמות Q </t>
  </si>
  <si>
    <t>כתוצאה משני השינויים יחד:</t>
  </si>
  <si>
    <r>
      <t xml:space="preserve">ההשפעה של ירידת הביקוש על </t>
    </r>
    <r>
      <rPr>
        <b/>
        <sz val="12"/>
        <color theme="1"/>
        <rFont val="David"/>
        <family val="2"/>
        <charset val="177"/>
      </rPr>
      <t>הכמות</t>
    </r>
    <r>
      <rPr>
        <sz val="12"/>
        <color theme="1"/>
        <rFont val="David"/>
        <family val="2"/>
        <charset val="177"/>
      </rPr>
      <t>:</t>
    </r>
  </si>
  <si>
    <r>
      <t xml:space="preserve">ההשפעה של עליית היצע על </t>
    </r>
    <r>
      <rPr>
        <b/>
        <sz val="12"/>
        <color theme="1"/>
        <rFont val="David"/>
        <family val="2"/>
        <charset val="177"/>
      </rPr>
      <t>הכמות</t>
    </r>
    <r>
      <rPr>
        <sz val="12"/>
        <color theme="1"/>
        <rFont val="David"/>
        <family val="2"/>
        <charset val="177"/>
      </rPr>
      <t>:</t>
    </r>
  </si>
  <si>
    <t>השפעות</t>
  </si>
  <si>
    <t xml:space="preserve">על </t>
  </si>
  <si>
    <r>
      <t xml:space="preserve">ההשפעה של עליית היצע על </t>
    </r>
    <r>
      <rPr>
        <b/>
        <sz val="12"/>
        <color theme="1"/>
        <rFont val="David"/>
        <family val="2"/>
        <charset val="177"/>
      </rPr>
      <t>המחיר</t>
    </r>
    <r>
      <rPr>
        <sz val="12"/>
        <color theme="1"/>
        <rFont val="David"/>
        <family val="2"/>
        <charset val="177"/>
      </rPr>
      <t>:</t>
    </r>
  </si>
  <si>
    <r>
      <t xml:space="preserve">ההשפעה של ירידת הביקוש על </t>
    </r>
    <r>
      <rPr>
        <b/>
        <sz val="12"/>
        <color theme="1"/>
        <rFont val="David"/>
        <family val="2"/>
        <charset val="177"/>
      </rPr>
      <t>המחיר</t>
    </r>
    <r>
      <rPr>
        <sz val="12"/>
        <color theme="1"/>
        <rFont val="David"/>
        <family val="2"/>
        <charset val="177"/>
      </rPr>
      <t>:</t>
    </r>
  </si>
  <si>
    <t>כתוצאה משני השינויים יחד</t>
  </si>
  <si>
    <t>השינוי במחיר:</t>
  </si>
  <si>
    <t>בסך הכל</t>
  </si>
  <si>
    <t>לא ניתן</t>
  </si>
  <si>
    <t>לדעת מה קרה לכמות</t>
  </si>
  <si>
    <t>והמחיר יורד</t>
  </si>
  <si>
    <t>התשובה ב</t>
  </si>
  <si>
    <t>מוצר נורמלי (הייטק):</t>
  </si>
  <si>
    <t>מוצר שהביקוש לו עולה כתוצאה מעליית הכנסה.</t>
  </si>
  <si>
    <t>השינויים:</t>
  </si>
  <si>
    <t>עקומת הביקוש נעה ימינה.</t>
  </si>
  <si>
    <t>שיפור טכנולוגי בייצור המוצר (היצע עולה)</t>
  </si>
  <si>
    <t>עקום ההיצע נע ימינה.</t>
  </si>
  <si>
    <t>השפעה על הכמות</t>
  </si>
  <si>
    <r>
      <t>עלייה בהכנסות הצרכנים (</t>
    </r>
    <r>
      <rPr>
        <b/>
        <sz val="12"/>
        <color theme="1"/>
        <rFont val="David"/>
        <family val="2"/>
        <charset val="177"/>
      </rPr>
      <t>ביקוש</t>
    </r>
    <r>
      <rPr>
        <sz val="12"/>
        <color theme="1"/>
        <rFont val="David"/>
        <family val="2"/>
        <charset val="177"/>
      </rPr>
      <t xml:space="preserve"> עולה).</t>
    </r>
  </si>
  <si>
    <t>השפעה על המחיר</t>
  </si>
  <si>
    <t>שינוי 1:</t>
  </si>
  <si>
    <t>שינוי 2:</t>
  </si>
  <si>
    <t>בסך הכל:</t>
  </si>
  <si>
    <t>שני השינויים מצביעים על עלייה בכמות, לכן הכמות</t>
  </si>
  <si>
    <t>חייבת לגדול.</t>
  </si>
  <si>
    <t>לעומת זאת: השינויים משפיעים בכיוונים מנוגדים</t>
  </si>
  <si>
    <t xml:space="preserve">על המחיר ולכן לא ניתן לדעת מה יקרה לו. </t>
  </si>
  <si>
    <t>התשובה ג:</t>
  </si>
  <si>
    <t>התשובה בנסח ישן לחובבי החפירות:</t>
  </si>
  <si>
    <t>ביקוש יחידתי:</t>
  </si>
  <si>
    <t>מצב שבו הוצאות הצרכנים על המוצרים</t>
  </si>
  <si>
    <t>נשארות קבועות, גם אם המחיר משתנה.</t>
  </si>
  <si>
    <t>ההיצע קטן (נתון מפורש):</t>
  </si>
  <si>
    <t>עקום ההיצע זז שמאלה.</t>
  </si>
  <si>
    <t>עוברים מנקודה A לנקודה B.</t>
  </si>
  <si>
    <t>כמות יורדת</t>
  </si>
  <si>
    <t>סך ההוצאה משתנה לפי:</t>
  </si>
  <si>
    <t>כאן אמרו - שהגמישות יחידתית.</t>
  </si>
  <si>
    <t>המשמעות היא שאם חלה עליית מחירים,</t>
  </si>
  <si>
    <t>הכמות יורדת בעוצמה זהה,</t>
  </si>
  <si>
    <t>כך שסך ההוצאה ללא שינוי.</t>
  </si>
  <si>
    <t>הסבר נוסף לחובבי החפירות כמו אפיק:</t>
  </si>
  <si>
    <t>עקומת ביקוש קשיחה לחלוטין:</t>
  </si>
  <si>
    <t>הצרכנים צורכים תמיד אותה הכמות.</t>
  </si>
  <si>
    <t>גרפית: עקומת הביקוש אנכית (מקבילה לציר P)</t>
  </si>
  <si>
    <t>שיפור טכנולוגי:</t>
  </si>
  <si>
    <t>עלויות הייצור זולות יותר,</t>
  </si>
  <si>
    <t xml:space="preserve">לכן ההיצע של היצרנים גדל (עקום ההיצע נע ימינה). </t>
  </si>
  <si>
    <r>
      <t xml:space="preserve">בגלל שמדובר במקרה </t>
    </r>
    <r>
      <rPr>
        <b/>
        <sz val="12"/>
        <color theme="1"/>
        <rFont val="David"/>
        <family val="2"/>
        <charset val="177"/>
      </rPr>
      <t>מיוחד</t>
    </r>
    <r>
      <rPr>
        <sz val="12"/>
        <color theme="1"/>
        <rFont val="David"/>
        <family val="2"/>
        <charset val="177"/>
      </rPr>
      <t xml:space="preserve"> שבו הביקוש קשיח</t>
    </r>
  </si>
  <si>
    <t xml:space="preserve">לחלוטין, העלייה בהיצע לא מגדילה את הכמות, </t>
  </si>
  <si>
    <t>אלא רק מקטינה את המחיר:</t>
  </si>
  <si>
    <t xml:space="preserve">שיווי המשקל משתנה מנקודה A לנקודה B, </t>
  </si>
  <si>
    <t>הכמות Q ללא שינוי,</t>
  </si>
  <si>
    <t xml:space="preserve">המחיר P יורד. </t>
  </si>
  <si>
    <t>לגבי הוצאות הצרכנים:</t>
  </si>
  <si>
    <t xml:space="preserve">הואיל והמחיר יורד, והכמות לא משתנה, סך ההוצאה - </t>
  </si>
  <si>
    <t xml:space="preserve">סך המכפלה - יורדת. </t>
  </si>
  <si>
    <t xml:space="preserve">התשובה ה. </t>
  </si>
  <si>
    <t>עקומת ביקוש גמישה לחלוטין:</t>
  </si>
  <si>
    <t>הצרכנים מוכנים לקנות *כל כמות* במחיר מסוים;</t>
  </si>
  <si>
    <t>אם תעלו להם את המחיר באגורה - הם לא יקנו כלום;</t>
  </si>
  <si>
    <t>אם תורידו את המחיר באגורה - הם ידרכו אחד על השני בתור.</t>
  </si>
  <si>
    <t>ברמה הגרפית: ביקוש גמיש לחלוטין = עקום אופקי מקביל לציר Q</t>
  </si>
  <si>
    <t>חל שיפור טכנולוגי &gt;&gt;&gt; ההיצע גדל, עקום ההיצע נע ימינה</t>
  </si>
  <si>
    <t>המעבר משיווי משקל בנקודה A לשיווי משקל חדש</t>
  </si>
  <si>
    <t>בנקודה B:</t>
  </si>
  <si>
    <t xml:space="preserve">תמיד ולעולם: ביקוש גמיש לחלוטין משמעו ששינויי </t>
  </si>
  <si>
    <t xml:space="preserve">היצע לא משפיעים על המחיר. </t>
  </si>
  <si>
    <t>הואיל והמחיר קבוע והכמות עולה - גם סך הוצאות</t>
  </si>
  <si>
    <r>
      <t xml:space="preserve">הצרכנים </t>
    </r>
    <r>
      <rPr>
        <b/>
        <sz val="12"/>
        <color theme="1"/>
        <rFont val="David"/>
        <family val="2"/>
        <charset val="177"/>
      </rPr>
      <t>עולות</t>
    </r>
    <r>
      <rPr>
        <sz val="12"/>
        <color theme="1"/>
        <rFont val="David"/>
        <family val="2"/>
        <charset val="177"/>
      </rPr>
      <t>.</t>
    </r>
  </si>
  <si>
    <t>שיעור 11 - מס וסובסידיה והשפעתם על שיווי משקל</t>
  </si>
  <si>
    <t xml:space="preserve">בדיונים עד כה הנחנו ששיווי משקל נקבע בנקודת המפגש בין הביקוש של הצרכנים להיצע היצרנים. </t>
  </si>
  <si>
    <t xml:space="preserve">לא הצגנו היבטים של התערבות הממשלה הקשורים לשינוי שיווי משקל זה. </t>
  </si>
  <si>
    <t>מבין ההיבטים הבולטים ביותר בהקשר הנ״ל - נכללים כלי המס והסובסידיה.</t>
  </si>
  <si>
    <t>כלים אלו מאפשרים לממשלה להשפיע על ההיצע (ולעתים גם על הביקוש) ובאופן כזה לשנות את שיווי</t>
  </si>
  <si>
    <t xml:space="preserve">המשקל שנקבע בשוק. </t>
  </si>
  <si>
    <t xml:space="preserve">נדגים זאת. </t>
  </si>
  <si>
    <t>מקרה 1: הטלת מס על המוצר</t>
  </si>
  <si>
    <t>עקומת ההיצע זזה למעלה בגובה המס</t>
  </si>
  <si>
    <t>הוצאות הצרכנים משתנות לפי הגמישות</t>
  </si>
  <si>
    <t>פדיון היצרנים קטן</t>
  </si>
  <si>
    <t>תקבולי הממשלה ממסים גדלים</t>
  </si>
  <si>
    <t>נטל המס מתחלק בין היצרן לצרכן (למעט מקרי קיצון)</t>
  </si>
  <si>
    <t>הטלת מס על המוצר - יצרן</t>
  </si>
  <si>
    <t>הטלת מס על המוצר - צרכן</t>
  </si>
  <si>
    <t>עקומת הביקוש נעה למטה בגובה המס</t>
  </si>
  <si>
    <t>השפעות זהות לאלו שבמצב של הטלת מס על היצרן</t>
  </si>
  <si>
    <t>הענקת סובסידיה - ליצרן</t>
  </si>
  <si>
    <t>עקומת ההיצע זזה למטה בגובה המס</t>
  </si>
  <si>
    <t>המחיר לצרכן עולה והמחיר ליצרן יורד</t>
  </si>
  <si>
    <t>המחיר לצרכן יורד והמחיר ליצרן עולה</t>
  </si>
  <si>
    <t>הוצאות הצרכנים משתנות לפי הגמישויות</t>
  </si>
  <si>
    <t>פדיון היצרנים גדל</t>
  </si>
  <si>
    <t>הוצאות הממשלה גדלות</t>
  </si>
  <si>
    <t>סיכום המקרים - רק כדי שיהיה מסודר, תכל׳ס נבין את זה רק באמצעות תרגול:</t>
  </si>
  <si>
    <t>במשק ״אפיקים ונקניקים״ קיים שיווי משקל, כאשר עקומות הביקוש וההיצע ״רגילות״.</t>
  </si>
  <si>
    <t xml:space="preserve">הממשלה הטילה מס על כל יחידה המיוצרת ונמכרת על ידי היצרן. </t>
  </si>
  <si>
    <t>כמות ביח׳</t>
  </si>
  <si>
    <t>למעט מקרים חריגים (קשיח לחלוטין / גמיש לחלוטין):</t>
  </si>
  <si>
    <t>עקום הביקוש D יורד משמאל לימין (מחיר יורד - כמות מבוקשת עולה)</t>
  </si>
  <si>
    <t>עקום ההיצע S עולה משמאל לימין (מחיר עולה - כמות מוצעת עולה)</t>
  </si>
  <si>
    <t xml:space="preserve">האות T מייצגת את גובה המס </t>
  </si>
  <si>
    <t>הטלת מס על היצרן גורמת לכך שהיצרן ידרוש מחיר יותר גבוה,</t>
  </si>
  <si>
    <t>ועקום ההיצע עולה כלפי מעלה בגובה המס המוטל T.</t>
  </si>
  <si>
    <t>כתוצאה מכך, הכמות יורדת.</t>
  </si>
  <si>
    <t>הלקוח ישלם את המחיר הגבוה יותר שנקבע בנקודה B.</t>
  </si>
  <si>
    <t>היצרן מקבל את המחיר הנמוך יותר שהוא ההפרש בין המחיר</t>
  </si>
  <si>
    <t>ללקוח (לצרכן) לבין גובה המס.</t>
  </si>
  <si>
    <t xml:space="preserve">P(צרכן) = </t>
  </si>
  <si>
    <t>לפי נקודת חיתוך חדשה</t>
  </si>
  <si>
    <t>בין ביקוש והיצע</t>
  </si>
  <si>
    <t xml:space="preserve">P(יצרן) = </t>
  </si>
  <si>
    <t>P(צרכן) - T</t>
  </si>
  <si>
    <t xml:space="preserve">כתוצאה מהשינוי: </t>
  </si>
  <si>
    <t>המחיר לצרכן עולה</t>
  </si>
  <si>
    <t>המחיר ליצרן יורד</t>
  </si>
  <si>
    <t xml:space="preserve">הצרכן נדפק - משלם יותר על המוצר. </t>
  </si>
  <si>
    <t>היצרן נדפק - מקבל פחות על כל מוצר.</t>
  </si>
  <si>
    <t>ברמה הכלכלית - מה בעצם קרה כאן?</t>
  </si>
  <si>
    <t>הטילו מס על היצרן &gt;&gt;&gt; הוא ניסה להעלות את המחיר בכל גובה המס &gt;&gt;&gt; הלקוחות אמרו: FU אין מצב לקנות במחיר הגבוה הזה &gt;&gt;</t>
  </si>
  <si>
    <t>ולכן נוצר עודף היצע &gt;&gt;&gt; ירידת מחיר כך שהמחיר PB יותר נמוך מ-PA + T</t>
  </si>
  <si>
    <t>הציגו בתרשים את שיווי המשקל, ופרטו את השינוי במחיר ובכמות בעקבות הטלת המס.</t>
  </si>
  <si>
    <t>שאלה נוספת - קלה מאד בסגנון ״Christmas Came Early״ למבחן</t>
  </si>
  <si>
    <t xml:space="preserve">במדינת נעמי האמיתית קיים שיווי משקל בתחרות משוכללת, ועקומות הביקוש וההיצע רגילות. </t>
  </si>
  <si>
    <t xml:space="preserve">בעקבות גירעון בתקציב הממשלה, הוטל מס על כל יחידה המיוצרת ונמכרת על ידי היצרנים. </t>
  </si>
  <si>
    <t>לפניכם מספר טענות:</t>
  </si>
  <si>
    <t>טענה 1: בעקבות השינוי, המחיר ליצרן יעלה בכל גובה נטל המס.</t>
  </si>
  <si>
    <t xml:space="preserve">טענה 2: בעקבות השינוי, המחיר ליצרן ירד בכל גובה נטל המס. </t>
  </si>
  <si>
    <t xml:space="preserve">טענה 3: בעקבות השינוי, המחיר לצרכן יעלה בכל גובה נטל המס. </t>
  </si>
  <si>
    <t xml:space="preserve">טענה 4: אם ידוע שהמחיר לפני השינוי היה 10 ש״ח ליח׳, והמס הוא 5 ש״ח ליח׳, המחיר לצרכן יהיה נמוך מ-15 ש״ח. </t>
  </si>
  <si>
    <t>הטענה / הטענות הנכונה / הנכונות:</t>
  </si>
  <si>
    <t>א. טענה 1 בלבד</t>
  </si>
  <si>
    <t>ב. טענה 2 בלבד</t>
  </si>
  <si>
    <t>ג. טענה 3 בלבד</t>
  </si>
  <si>
    <t>ד. טענה 4 בלבד</t>
  </si>
  <si>
    <t>ה. טענות 2 ו-4</t>
  </si>
  <si>
    <t xml:space="preserve">טענה 1 שגויה: המחיר ליצרן יורד מ-PA ל-PC בעקבות הטלת המס. </t>
  </si>
  <si>
    <t>טענה 2 שגויה: בעקבות השינוי המחיר ליצרן אכן יורד מ-PA ל-PC, אבל ירידה זו היא בפחות מגובה המס</t>
  </si>
  <si>
    <t>טענה 3 שגויה: בעקבות השינוי המחיר לצרכן אכן עולה מ-PA ל-PB אבל עלייה זו היא בפחות מגובה המס</t>
  </si>
  <si>
    <t>בעקבות השינוי:</t>
  </si>
  <si>
    <t>המחיר לצרכן יהיה בין 10 ל-15 (עונה להגדרה</t>
  </si>
  <si>
    <t>של נמוך מ-15) ולכן הטענה נכונה.</t>
  </si>
  <si>
    <t xml:space="preserve">כהרחבה אמרנו שהמחיר ליצרן יהיה בין 5 ל-10. </t>
  </si>
  <si>
    <t>נכונה.</t>
  </si>
  <si>
    <t>התשובה הסופית: ד</t>
  </si>
  <si>
    <t>סוגיה 2 - השפעת מיסוי יחידה בצד הצרכן (לא שונה בהרבה, אבל להכיר)</t>
  </si>
  <si>
    <t>לאחרונה, הבחינו בממשלה כי תלמידיו המרובים של ד״ר צבאן מאחרים מההפסקות לאור העובדה שהם אוכלים נקניק ומעשנים.</t>
  </si>
  <si>
    <t>נדרש: מהי ההשפעה של שינוי זה על המחיר ועל הכמות?</t>
  </si>
  <si>
    <t>לאור זאת, החליטה המדינה להטיל מס על כל יחידת נקניק שנרכשת על ידי הצרכנים. המס משולם ע״י הצרכן.</t>
  </si>
  <si>
    <t>ראשית:</t>
  </si>
  <si>
    <t>הואיל והגורם שמשלם את המס הוא הצרכן,</t>
  </si>
  <si>
    <t xml:space="preserve">הביקוש של הצרכן למוצר יורד. </t>
  </si>
  <si>
    <t xml:space="preserve">הדבר מתבטא בתנועה שמאלה / למטה </t>
  </si>
  <si>
    <t>של עקומת הביקוש:</t>
  </si>
  <si>
    <t>למעשה, הלקוחות מוכנים לקנות את אותה כמות</t>
  </si>
  <si>
    <t xml:space="preserve">רק אם המחיר ירד בכל גובה המס. </t>
  </si>
  <si>
    <t>במחיר זה, היצרן לא מוכן למכור ולכן המחיר</t>
  </si>
  <si>
    <t>עולה, ונוצרת התכנסות בשיווי משקל בנקודה B</t>
  </si>
  <si>
    <t>שבה הכמות נמוכה יותר;</t>
  </si>
  <si>
    <t>והמחיר שמשולם ליצרן נמוך יותר מאשר במצב המוצא,</t>
  </si>
  <si>
    <t xml:space="preserve">אבל בפחות מגובה המס. </t>
  </si>
  <si>
    <t>לגבי המחיר לצרכן - הוא מחושב בתור המחיר ליצרן בתוספת המס שהצרכן צריך לשלם למדינה בעד המוצר.</t>
  </si>
  <si>
    <t xml:space="preserve">לסיכום: תכל׳ס: ההשפעה של מסים על היצרן (שנדונו בשאלה הקודמת) לעומת מסים על הצרכן (פה) היא זהה; ההבדל הוא - בתהליך הטכני שיוצר את השינוי. </t>
  </si>
  <si>
    <t>סוגיה 3 - השפעת סובסידיה בצד היצרן</t>
  </si>
  <si>
    <t>במשק אפיקים נוצר לאחרונה מחסור חמור בנקניק. המדינה החליטה לתמרץ את יצרני הנקניק בדרך של סובסידיה (העברה כספית</t>
  </si>
  <si>
    <t xml:space="preserve">חיובית כמו ״מס שלילי״) בגין כל יחידה המיוצרת על ידם. </t>
  </si>
  <si>
    <t xml:space="preserve">הציגו את ההשפעות של הסובסידיה על הכמות והמחיר. </t>
  </si>
  <si>
    <t>בעקבות הסובסידיה (מענק ליצרן על כל</t>
  </si>
  <si>
    <t>יחידה מיוצרת) הוא (היצרן) מוכן לייצר</t>
  </si>
  <si>
    <t>במחיר נמוך יותר (עקום ההיצע נע למטה,</t>
  </si>
  <si>
    <t>כי היצרן דורש מחיר נמוך יותר כשהוא</t>
  </si>
  <si>
    <t>מקבל בנוסף מענקים מהמדינה).</t>
  </si>
  <si>
    <t>בנקודת החיתוך החדשה בין הביקוש</t>
  </si>
  <si>
    <t>וההיצע - נקבעת הכמות (שגדלה)</t>
  </si>
  <si>
    <t xml:space="preserve">וגם המחיר לצרכן (שירד). </t>
  </si>
  <si>
    <t>יחד עם זאת, המחיר ליצרן - שמורכב</t>
  </si>
  <si>
    <t>מהמחיר לצרכן בתוספת הסובסידיה</t>
  </si>
  <si>
    <t>למדינה - עלה והוא גבוה מזה שבמצב המוצא.</t>
  </si>
  <si>
    <t>שאלה קלה לתרגול בנושא סובסידיה בסגנון אמריקאי</t>
  </si>
  <si>
    <t>במשק ״האייפדים הגנובים״ המדינה מעוניינת לעודד הכשרה בקורסים להתנהגות מוסרית וחוקית מול חברים לספסל הלימודים.</t>
  </si>
  <si>
    <t>במצב המוצא (שיווי המשקל) המחיר של קורסים כאלו גבוה מדי, ולכן מעט מדי סטודנטים לומדים מוסר וחקיקה, וגונבים</t>
  </si>
  <si>
    <t xml:space="preserve">יותר מדי אייפדים. </t>
  </si>
  <si>
    <t>כדי לעודד את הסטודנטים לצאת להכשרות אלו, המדינה החליטה להעניק סובסידיה משמעותית למוסדות אשר מעבירים קורסים</t>
  </si>
  <si>
    <t xml:space="preserve">בתחומים אלו. </t>
  </si>
  <si>
    <t>טענה 1: המחיר של קורס הכשרה לצרכן ירד בכל גובה הסובסידיה</t>
  </si>
  <si>
    <t>טענה 2: סך הוצאות הצרכנים על קורסי ההכשרה ירדו</t>
  </si>
  <si>
    <t>טענה 3: המחיר של קורס הכשרה שאותו יקבל היצרן יעלה בכל גובה הסובסידיה</t>
  </si>
  <si>
    <t>ד. טענות 1 ו-2</t>
  </si>
  <si>
    <t>ה. כל יתר האפשרויות שגויות</t>
  </si>
  <si>
    <t xml:space="preserve">טענה 1 שגויה: המחיר לצרכן יורד, אבל בפחות מגובה הסובסידיה. </t>
  </si>
  <si>
    <t>ידוע שהוצאות הצרכנים מחושבות כך:</t>
  </si>
  <si>
    <t>לאחר השינוי:</t>
  </si>
  <si>
    <t>לפני השינוי:</t>
  </si>
  <si>
    <t>מצד אחד:</t>
  </si>
  <si>
    <t>מצד שני:</t>
  </si>
  <si>
    <t>השפעה שמגדילה הוצאה</t>
  </si>
  <si>
    <t>השפעה שמקטינה את ההוצאה</t>
  </si>
  <si>
    <t>כאשר המחיר והכמות משתנים לכיוונים מנוגדים, לא נוכל לדעת מה ההשפעה על המכפלה ביניהם</t>
  </si>
  <si>
    <t>כלומר על הוצאות הצרכנים, אלא אם כן נקבל מידע (שכאן - לא קיים) לגבי הגמישויות:</t>
  </si>
  <si>
    <t xml:space="preserve">אם גמישות הביקוש יחידתית = ההשפעות מקזזות אחת את השניה, וסך ההוצאה ללא שינוי. </t>
  </si>
  <si>
    <t>אם הביקוש גמיש (גמישות גדולה מ-1) = העלייה בכמות כתוצאה מירידת המחיר חזקה מאד, סך ההוצאה תגדל.</t>
  </si>
  <si>
    <t>אם הביקוש קשיח (גמישות קטנה מ-1) = העלייה בכמות כתוצאה מירידת המחיר חלשה מאד, סך ההוצאה תקטן.</t>
  </si>
  <si>
    <t>טענה 2: שגויה.</t>
  </si>
  <si>
    <t>טענה 3: שגויה, אמנם המחיר ליצרן יעלה, אך בפחות מגובה הסובסידיה. באופן עקרוני, כשמוענקת סובסידיה, שני הצדדים נהנים - והסובסידיה</t>
  </si>
  <si>
    <t xml:space="preserve">מתחלקת ביניהם. המחיר ליצרן עולה אבל בפחות מגובה הסובסידיה, והמחיר לצרכן יורד אבל בפחות מגובה הסובסידיה. </t>
  </si>
  <si>
    <t>מתחלקת ביניהם. המחיר ליצרן עולה אבל בפחות מגובה הסובסידיה, והמחיר לצרכן יורד אבל בפחות מגובה הסובסידיה. לב</t>
  </si>
  <si>
    <t>שיעור 12 - מס וסובסידיה והשפעתם על שיווי משקל - כולל הוצאות צרכנים, פדיון יצרנים ורווחים</t>
  </si>
  <si>
    <t>מטרתנו במפגש זה היא להמשיך לעבוד, לאט ובזהירות, על הסוגיות הקשורות להשפעות של מסים וסובסידיות.</t>
  </si>
  <si>
    <t>לעומת המפגש הקודם, שבו ההדגש היה על השינוי בכמויות ובמחיר, במפגש זה נתמקד בשינויים בהוצאות הצרכנים,</t>
  </si>
  <si>
    <t>בפדיון היצרנים, בתקבולי הממשלה ממסים וכן ברווחת המשק.</t>
  </si>
  <si>
    <t>תרגיל 1 - מסים והשפעתם - המקרה הרגיל - כולל היבטים של רווחה / רווחים ועודפים</t>
  </si>
  <si>
    <t>במשק שבו שוררת תחרות משוכללת ועקומות הביקוש וההיצע רגילות, הממשלה מחליטה להטיל מסים על כל יחידה</t>
  </si>
  <si>
    <t xml:space="preserve">מיוצרת. </t>
  </si>
  <si>
    <t>א. מה יקרה לכמות ולמחיר בשיווי המשקל החדש?</t>
  </si>
  <si>
    <t>ב. מה יקרה להוצאות הצרכנים בשיווי המשקל החדש?</t>
  </si>
  <si>
    <t>ג. מה יקרה לפדיון היצרנים בשיווי המשקל החדש?</t>
  </si>
  <si>
    <t xml:space="preserve">ד. הציגו על הגרף את עודף הצרכן ועודף היצרן לפני השינוי ואחריו. </t>
  </si>
  <si>
    <t>P(יצרן)</t>
  </si>
  <si>
    <t>P(צרכן)</t>
  </si>
  <si>
    <t>ירדה</t>
  </si>
  <si>
    <t>ירד (בהשוואה למצב מוצא A)</t>
  </si>
  <si>
    <t>עלה (בהשוואה למצב מוצא A)</t>
  </si>
  <si>
    <t>פתרון א</t>
  </si>
  <si>
    <t>פתרון ב</t>
  </si>
  <si>
    <t>במצב המוצא - הוצ׳ הצרכנים:</t>
  </si>
  <si>
    <t>לאחר השינוי - הוצ׳ הצרכנים:</t>
  </si>
  <si>
    <t>הואיל והשינוי בכיוונים מנוגדים לא נוכל</t>
  </si>
  <si>
    <t>לדעת מה קרה להוצ׳ הצרכנים ללא מידע</t>
  </si>
  <si>
    <t>על גמישויות.</t>
  </si>
  <si>
    <t>פתרון ג</t>
  </si>
  <si>
    <t>פדיון היצרנים הוא המכפלה של הכמות</t>
  </si>
  <si>
    <t xml:space="preserve">במחיר ליצרן. </t>
  </si>
  <si>
    <t>במצב המוצא פדיון היצרנים:</t>
  </si>
  <si>
    <t>לאחר השינוי פדיון היצרנים:</t>
  </si>
  <si>
    <t xml:space="preserve">לכן פדיון היצרנים יורד. </t>
  </si>
  <si>
    <t>ד.1.</t>
  </si>
  <si>
    <t xml:space="preserve">עודף הצרכן מתאר את ההפרשים (המצטברים) בין המחיר שהצרכן היה מוכן לשלם על כל יחידת מוצר, לבין </t>
  </si>
  <si>
    <t>המחיר שהוא משלם בפועל (בשיווי משקל). גרפית: זהו שטח המשולש הכלוא בין עקום הביקוש לבין המחיר לצרכן.</t>
  </si>
  <si>
    <t>מצב המוצא</t>
  </si>
  <si>
    <t>מצב חדש</t>
  </si>
  <si>
    <t>עודף הצרכן (רווחת הצרכן) - לפני ואחרי השינוי</t>
  </si>
  <si>
    <t xml:space="preserve">בעקבות השינוי, עודף הצרכן קטן. </t>
  </si>
  <si>
    <t>ד.2.</t>
  </si>
  <si>
    <t>עודף היצרן (רווחי היצרנים) לפני ואחרי השינוי</t>
  </si>
  <si>
    <t xml:space="preserve">עודף היצרן הוא ההפרש המצטבר בין המחיר שהיצרן גובה (מחיר ליצרן) לבין העלויות השוליות שלו (עקום ההיצע). </t>
  </si>
  <si>
    <t xml:space="preserve">גרפית: עודף היצרן הוא השטח הכלוא בין המחיר ליצרן לבין עקום ההיצע. </t>
  </si>
  <si>
    <t>מצב המוצא - שבו הגרף הרלוונטי S0:</t>
  </si>
  <si>
    <t>המצב לאחר השינוי - עקום ההיצע S1 והמחיר ליצרן PC:</t>
  </si>
  <si>
    <t>במצב המוצא, היצרן ״הרוויח״ את הפער בין המחיר שלו PA</t>
  </si>
  <si>
    <t xml:space="preserve">לבין העלויות שלו - על גבי עקום המוצא S0. </t>
  </si>
  <si>
    <t>הפערים המצטברים הללו - הם הרווחים, והם מיוצגים במשולש הירוק.</t>
  </si>
  <si>
    <t>במצב החדש, היצרן ״מרוויח״ את הפער בין המחיר החדש שלו (אחרי מס) PC</t>
  </si>
  <si>
    <t xml:space="preserve">לבין העלויות שלו (ללא מס) על גבי עקום המוצא S0. </t>
  </si>
  <si>
    <t>במלים אחרות, כל המטרה של S1 היא לסייע לזהות את הכמות החדשה ואת</t>
  </si>
  <si>
    <t xml:space="preserve">המחיר החדש ליצרן PC. </t>
  </si>
  <si>
    <t>לאחר שגילינו אותו, העודפים מחושבים בהתאם למחיר זה והעקום S המקורי.</t>
  </si>
  <si>
    <t xml:space="preserve">לא מפליא לגלות שעודפי היצרן קטנו בעקבות הטלת המס. </t>
  </si>
  <si>
    <t>תרגיל 2 - מסים והשפעתם - המקרה הרגיל - כולל שינוי ברווחה הכוללת במשק</t>
  </si>
  <si>
    <t xml:space="preserve">במשק שבו עקומות הביקוש וההיצע רגילות, הוטל מס. </t>
  </si>
  <si>
    <t>הציגו בתרשים את:</t>
  </si>
  <si>
    <t>א. אובדן רווחה - יצרנים (ירידה בעודפי יצרנים).</t>
  </si>
  <si>
    <t xml:space="preserve">ב. אובדן רווחה - צרכנים (ירידה בעודפי צרכנים). </t>
  </si>
  <si>
    <t xml:space="preserve">ג. תקבולי הממשלה ממסים. </t>
  </si>
  <si>
    <t>ד. אובדן רווחה ברמת המשק.</t>
  </si>
  <si>
    <t>רווחת הצרכן במצב המוצא (עודפי הצרכן)</t>
  </si>
  <si>
    <t>השטח הכלוא בין עקום הביקוש לבין המחיר לצרכן במצב המוצא PA</t>
  </si>
  <si>
    <t>רווחת (עודף) היצרן במצב המוצא</t>
  </si>
  <si>
    <t>השטח הכלוא בין המחיר ליצרן PA במצב המוצא, לעקום ההיצע S0</t>
  </si>
  <si>
    <t>רווחת הצרכן במצב החדש (עודפי הצרכן)</t>
  </si>
  <si>
    <t>השטח הכלוא בין עקום הביקוש לבין המחיר החדש לצרכן PB</t>
  </si>
  <si>
    <t>רווחת היצרן במצב החדש (עודפי היצרן)</t>
  </si>
  <si>
    <t>השטח הכלוא בין המחיר החדש ליצרן PC לבין עקום ההיצע S0</t>
  </si>
  <si>
    <t>תקבולי הממשלה ממסים, הגדרה טכנית:</t>
  </si>
  <si>
    <t>מכפלת המס ליחידה T בכמות החדשה QB (או QC, שכן QB=QC)</t>
  </si>
  <si>
    <t>אובדן רווחה כללי במשק:</t>
  </si>
  <si>
    <t>T * QB</t>
  </si>
  <si>
    <t>כאשר: T הוא המס ליחידה,</t>
  </si>
  <si>
    <t>פער הכמויות בעקבות המס</t>
  </si>
  <si>
    <t>∆Q = QA - QB</t>
  </si>
  <si>
    <t>סיכום ביניים ועם הפנים קדימה</t>
  </si>
  <si>
    <t>מפגש זה עסק לאט ובעדינות בנושא המס, תוך התמקדות בשינויים נוספים:</t>
  </si>
  <si>
    <t>הוא הגדיר את הוצאות הצרכנים, פדיון היצרנים, ולאחר מכן גלשנו להצגה עקרונית במכלול ההשפעות</t>
  </si>
  <si>
    <t>על הרווחה במשק.</t>
  </si>
  <si>
    <t>הראינו כיצד הטלת מס פוגעת ביצרנים, פוגעת בצרכנים, מגדילה את תקבולי הממשלה ממסים,</t>
  </si>
  <si>
    <t>ופוגעת ברווחה הכללית במשק.</t>
  </si>
  <si>
    <t>הנוסחאות והכלים המתמטיים של העודפים והרווחה / תקבולי המסים - הוצגו אבל לא תורגלו מעשית.</t>
  </si>
  <si>
    <t>התרגולים בנושא יהיו רק בהנחות לינאריות.</t>
  </si>
  <si>
    <t>מה נותר לנו?</t>
  </si>
  <si>
    <r>
      <t xml:space="preserve">א. להראות את הקשר המעשי יותר בתרגילים בין מסים, </t>
    </r>
    <r>
      <rPr>
        <u/>
        <sz val="12"/>
        <color theme="1"/>
        <rFont val="David"/>
        <family val="2"/>
        <charset val="177"/>
      </rPr>
      <t>סובסידיות</t>
    </r>
    <r>
      <rPr>
        <sz val="12"/>
        <color theme="1"/>
        <rFont val="David"/>
        <family val="2"/>
        <charset val="177"/>
      </rPr>
      <t xml:space="preserve"> והשפעות על רווחה. </t>
    </r>
  </si>
  <si>
    <t xml:space="preserve">ב. לחזק את הקשר לנושא הגמישויות. </t>
  </si>
  <si>
    <t xml:space="preserve">ג. לטפל במקרי קצה - ביקוש גמיש לחלוטין / קשיח לחלוטין כי עד כה הצגנו רק עקומות ביקוש והיצע </t>
  </si>
  <si>
    <t>רגילות.</t>
  </si>
  <si>
    <t>שיעור 13 - מס וסובסידיה סוגיות נוספות</t>
  </si>
  <si>
    <t>תשע״ט, סמסטר א, מועד א</t>
  </si>
  <si>
    <t>ביקוש קשיח לחלוטין והשפעותיו</t>
  </si>
  <si>
    <t xml:space="preserve">במשק שמצוי בשיווי משקל בתחרות משוכללת ידוע כי עקומת הביקוש קשיחה לחלוטין. </t>
  </si>
  <si>
    <t>לאחרונה הוטל מס על כל יחידה מיוצרת במשק. לפניכם מספר היגדים:</t>
  </si>
  <si>
    <t>א. הכמות המיוצרת והנצרכת לא תשתנה.</t>
  </si>
  <si>
    <t xml:space="preserve">ב. הצרכן יספוג את כל נטל המס. </t>
  </si>
  <si>
    <t>ג. עודף היצרן לא ישתנה.</t>
  </si>
  <si>
    <t xml:space="preserve">ד. תקבולי הממשלה ממסים יהיו גבוהים יותר מאשר במצב שבו עקומת הביקוש רגילה. </t>
  </si>
  <si>
    <t>ה. כל התשובות נכונות</t>
  </si>
  <si>
    <t>תזכורת: תקבולי הממשלה ממסים הם תמיד</t>
  </si>
  <si>
    <t>שינוי במס</t>
  </si>
  <si>
    <t>גמישות</t>
  </si>
  <si>
    <t>יחידתי</t>
  </si>
  <si>
    <t>הוצ׳ צרכנים</t>
  </si>
  <si>
    <t>הכנסות יצרן</t>
  </si>
  <si>
    <t>תקבולי ממשלה</t>
  </si>
  <si>
    <t>עקומת ביקוש רגילה</t>
  </si>
  <si>
    <t>ביקוש קשיח לחלוטין</t>
  </si>
  <si>
    <t>הדרכה: הואיל ובשאלה זו יש אין מידע על ביקוש קשיח לחלוטין, כדאי לנסות לפתור על בסיס ההיגיון הכללי שהוצג</t>
  </si>
  <si>
    <t>בסעיף הקודם וגישה מתמטית, ולא באמצעות גרפים שאינם מראים את ההבדל בצורה ברורה.</t>
  </si>
  <si>
    <t>תשע״ח, סמסטר א, מועד א</t>
  </si>
  <si>
    <t>הדרכה: כדאי לפתור מתמטית לפי הגדרת הפסד רווחה במשק:</t>
  </si>
  <si>
    <t xml:space="preserve">עקומת ביקוש רגילה </t>
  </si>
  <si>
    <t>שינוי בסובסידיה</t>
  </si>
  <si>
    <t>הוצאות הממשלה בגין סובסידיה</t>
  </si>
  <si>
    <t>למרות שאפשר (והצגנו) ניתוח גרפי של שאלות אלו, לאור מורכבותו אפשר להסתפק בניתוח עקרוני מתמטי לפי</t>
  </si>
  <si>
    <t>טבלאות השינויים שסיכמנו לעיל וההסבר הלוגי מאחוריהן. כך נפעל כעת.</t>
  </si>
  <si>
    <t>תשפ״ב, סמסטר א, מועד א</t>
  </si>
  <si>
    <t>תשפ״ג, סמסטר א, מועד א</t>
  </si>
  <si>
    <t>ללא 
שינוי</t>
  </si>
  <si>
    <t>א. הכמות המיוצרת והנצרכת לא תשתנה:</t>
  </si>
  <si>
    <t>לאור ביקוש קשיח לחלוטין</t>
  </si>
  <si>
    <t>נכון</t>
  </si>
  <si>
    <t>עודף היצרן הוא שטח המשולש הכלוא בין המחיר ליצרן</t>
  </si>
  <si>
    <t>לבין עקום ההיצע המקורי.</t>
  </si>
  <si>
    <t>כאן: המחיר ליצרן לא השתנה</t>
  </si>
  <si>
    <r>
      <t xml:space="preserve">עקום ההיצע </t>
    </r>
    <r>
      <rPr>
        <b/>
        <sz val="12"/>
        <color theme="1"/>
        <rFont val="David"/>
        <family val="2"/>
        <charset val="177"/>
      </rPr>
      <t>המקורי</t>
    </r>
    <r>
      <rPr>
        <sz val="12"/>
        <color theme="1"/>
        <rFont val="David"/>
        <family val="2"/>
        <charset val="177"/>
      </rPr>
      <t xml:space="preserve"> - כמובן שלא השתנה</t>
    </r>
  </si>
  <si>
    <t xml:space="preserve">לכן עודף היצרן היה ונשאר זהה. </t>
  </si>
  <si>
    <t>הגדרה:</t>
  </si>
  <si>
    <t>אם עקומת הביקוש רגילה:</t>
  </si>
  <si>
    <t>אם עקומת הביקוש קשיחה לחלוטין:</t>
  </si>
  <si>
    <t>כשעקומת הביקוש קשיחה לחלוטין, הטלת המס איננה מקטינה</t>
  </si>
  <si>
    <t xml:space="preserve">את מספר היחידות Q, ולכן סך תקבולי הממשלה Q*T </t>
  </si>
  <si>
    <t>יהיו גבוהים יותר מאשר כשעקומת הביקוש רגילה (מה שמוביל</t>
  </si>
  <si>
    <t xml:space="preserve">להקטנת Q). </t>
  </si>
  <si>
    <t>התשובה אם כך ה - כל התשובות נכונות.</t>
  </si>
  <si>
    <t>אם מדובר באותו מס ליחידה:</t>
  </si>
  <si>
    <t>T</t>
  </si>
  <si>
    <t>זהה</t>
  </si>
  <si>
    <t>הגורם היחידי שישפיע על ההבדל בתקבולי הממשלה ממסים במצבים השונים - זו הכמות:</t>
  </si>
  <si>
    <t>כי תקבולי הממשלה ממסים הם לעולם</t>
  </si>
  <si>
    <t>T * Q</t>
  </si>
  <si>
    <t>כאשר מטילים מס, ככל שהביקוש גמיש יותר הירידה ב-Q תהיה חזקה יותר, מה שיקטין (באופן יחסי) תקבולי הממשלה ממסים.</t>
  </si>
  <si>
    <t>ככל שהביקוש פחות גמיש (יותר קשיח), הירידה ב-Q תהיה חלשה יותר, מה שמגדיל (באופן יחסי) תקבולי הממשלה ממסים.</t>
  </si>
  <si>
    <t>טענה א:</t>
  </si>
  <si>
    <t>גמישות קטנה יותר &gt;&gt;&gt; ביקוש יותר ״קשיח״ &gt;&gt;&gt; Q (במוצר A) יורד בפחות מאשר במוצר B: תקבולי הממשלה גבוהים יותר.</t>
  </si>
  <si>
    <t>כשהמס על A</t>
  </si>
  <si>
    <t>כשהמס על B</t>
  </si>
  <si>
    <t>&lt;</t>
  </si>
  <si>
    <t>למרות שאפשר לנתח גרפית, אם מוצאים את עקום ההיצע</t>
  </si>
  <si>
    <t>המקורי (שהוא בעצם נמוך מעקום ההיצע החדש, שיש בו כבר מסים),</t>
  </si>
  <si>
    <t>אני חושב - שכל הדיון בתקבולי הממשלה ממסים צריך להיות</t>
  </si>
  <si>
    <t>יותר עקרוני משום שבסופו של יום מדובר בביטוי פשוט מאד:</t>
  </si>
  <si>
    <t>אחרי השינוי:</t>
  </si>
  <si>
    <t>הואיל ועקומת הביקוש גמישה, אזי לא ניתן לדעת האם תקבולי</t>
  </si>
  <si>
    <t>הממשלה ממסים יעלו או ירדו.</t>
  </si>
  <si>
    <r>
      <t xml:space="preserve">סיכום קטן על הקשר שבין </t>
    </r>
    <r>
      <rPr>
        <b/>
        <sz val="12"/>
        <color theme="1"/>
        <rFont val="David"/>
        <family val="2"/>
        <charset val="177"/>
      </rPr>
      <t>הקטנת מס</t>
    </r>
    <r>
      <rPr>
        <sz val="12"/>
        <color theme="1"/>
        <rFont val="David"/>
        <family val="2"/>
        <charset val="177"/>
      </rPr>
      <t>, שינוי מחיר, הוצאות הצרכנים, הכנסות היצרנים ותקבולי הממשלה:</t>
    </r>
  </si>
  <si>
    <r>
      <t xml:space="preserve">סיכום קטן על הקשר שבין </t>
    </r>
    <r>
      <rPr>
        <b/>
        <sz val="12"/>
        <color theme="1"/>
        <rFont val="David"/>
        <family val="2"/>
        <charset val="177"/>
      </rPr>
      <t>העלאת מס</t>
    </r>
    <r>
      <rPr>
        <sz val="12"/>
        <color theme="1"/>
        <rFont val="David"/>
        <family val="2"/>
        <charset val="177"/>
      </rPr>
      <t>, שינוי מחיר, הוצאות הצרכנים, הכנסות היצרנים ותקבולי הממשלה:</t>
    </r>
  </si>
  <si>
    <r>
      <rPr>
        <b/>
        <sz val="12"/>
        <color theme="1"/>
        <rFont val="David"/>
        <family val="2"/>
        <charset val="177"/>
      </rPr>
      <t>ומתן סובסידיה עובדת בדיוק כמו הקטנת מס</t>
    </r>
    <r>
      <rPr>
        <sz val="12"/>
        <color theme="1"/>
        <rFont val="David"/>
        <family val="2"/>
        <charset val="177"/>
      </rPr>
      <t>, רק עם הגדרות טיפה שונות בחלק מהכותרות:</t>
    </r>
  </si>
  <si>
    <t>ההשפעה של מסים על הכנסות הממשלה ממסים היא תמיד ״הגיונית״: תקבולים עולים כשהמס עולה, תקבולים קטנים כשהמס יורד;</t>
  </si>
  <si>
    <t>למעט: המקרה שבו עקומת הביקוש גמישה - במצב כזה לא ניתן לדעת</t>
  </si>
  <si>
    <t xml:space="preserve">מה יקרה להכנסות הממשלה כתוצאה משינוי סכום המס. </t>
  </si>
  <si>
    <t>הקטנת המס ליחידה והשפעותיה:</t>
  </si>
  <si>
    <t>א: ביקוש יחידתי או קשיח - הקטנת המס מקטינה תקבולי ממשלה</t>
  </si>
  <si>
    <t>ב. ביקוש גמיש - לא ניתן לדעת מה יקרה להכנסות הממשלה</t>
  </si>
  <si>
    <t>ג. ביקוש גמיש - לא ניתן לדעת מה יקרה להכנסות הממשלה</t>
  </si>
  <si>
    <t xml:space="preserve">ד. ביקוש יחידתי - תקבולים יורדים </t>
  </si>
  <si>
    <t>שגוי</t>
  </si>
  <si>
    <t>ביקוש יחידתי</t>
  </si>
  <si>
    <t xml:space="preserve">להרחבה בדבר הגדרת רווחה במשק - ראו מפגש קודם. </t>
  </si>
  <si>
    <t>ההגדרה של אובדן הרווחה במשק מורכבת מהמשתנים הבאים:</t>
  </si>
  <si>
    <t>סכום המס ליחידה</t>
  </si>
  <si>
    <t>∆Q</t>
  </si>
  <si>
    <t>השינוי בכמות כתוצאה מהטלת המס</t>
  </si>
  <si>
    <t xml:space="preserve">לעניין T: גובה המס פה זהה בשני המקרים. </t>
  </si>
  <si>
    <t xml:space="preserve">ולכן, כמו בשאלה הראשונה הדיון הוא בשינוי בכמות בלבד. </t>
  </si>
  <si>
    <t>ככל שהשינוי (הירידה) בכמות תהיה חזקה יותר,</t>
  </si>
  <si>
    <t xml:space="preserve">אובדן הרווחה יהיה משמעותי יותר. </t>
  </si>
  <si>
    <t>ומתי הירידה בכמות תהיה חזקה? ככל שהביקוש גמיש יותר.</t>
  </si>
  <si>
    <t>טענה א: נכונה. אם הגמישות של A גדולה יותר, הירידה בכמות Q∆ חזקה יותר,</t>
  </si>
  <si>
    <t>ובהתאם אובדן הרווחה משמעותי יותר.</t>
  </si>
  <si>
    <t>אינטואיטיבית: אובדן הרווחה הוא ה״הפסד״ המתקיים ברמת המשק, כפועל יוצא מהקטנת הפעילות הכלכלית (קניות ומכירות) בעקבות המס.</t>
  </si>
  <si>
    <t>ככל שהביקוש גמיש יותר, האימפקט (עוצמת ההשפעה) של הקטנת הפעילות הכלכלית חזקה יותר, ולכן אובדן הרווחה משמעותי יותר.</t>
  </si>
  <si>
    <t xml:space="preserve">כתמריץ ליצרן על כל יחידה שהוא מוכר. </t>
  </si>
  <si>
    <t>לאור הסובסידיה, היצרן מוכן לדרוש מהצרכן פחות כסף</t>
  </si>
  <si>
    <t xml:space="preserve">על כל מוצר, והמשמעות: עקום ההיצע נע כלפי מטה. </t>
  </si>
  <si>
    <t>תזכורת: סובסידיה SUB היא סכום כסף שניתן מהממשלה</t>
  </si>
  <si>
    <t>הוצאות הצרכן:</t>
  </si>
  <si>
    <t>מצב מוצא (לפני השינוי):</t>
  </si>
  <si>
    <t>מצב חדש (אחרי השינוי):</t>
  </si>
  <si>
    <t>ביקוש גמיש:</t>
  </si>
  <si>
    <t>ההוצאה תגדל</t>
  </si>
  <si>
    <t>ללא שינוי</t>
  </si>
  <si>
    <t>ביקוש קשיח:</t>
  </si>
  <si>
    <t>ההוצאה תקטן</t>
  </si>
  <si>
    <t>הדיון במוצר נורמלי לא שייך כאן בכלל;</t>
  </si>
  <si>
    <t>נורמליות קשורה לשינויים בהכנסה של הצרכן;</t>
  </si>
  <si>
    <t xml:space="preserve">כאן לא דיברו על זה בכלל. </t>
  </si>
  <si>
    <t>התשובה א</t>
  </si>
  <si>
    <t>אפשר גם לעבוד עם הטבלה המרכזת:</t>
  </si>
  <si>
    <t>כאשר הביקוש קשיח לחלוטין - הצרכן תמיד רוצה לקנות את כל הכמות לא משנה מה המחיר, ולכן היצרן יכול</t>
  </si>
  <si>
    <t xml:space="preserve">להעלות את המחיר לצרכן במלוא גובה המס. </t>
  </si>
  <si>
    <t>לגבי הפסד רווחה:</t>
  </si>
  <si>
    <t>אובדן הרווחה נובע מהירידה בכמויות כתוצאה מהטלת המס.</t>
  </si>
  <si>
    <t>אך כאן - אין ירידה בכמויות לאור ביקוש קשיח לחלוטין.</t>
  </si>
  <si>
    <t xml:space="preserve">לכן, אין הפסד רווחה כללי במשק. </t>
  </si>
  <si>
    <t>הערה: ה ∆𝑄 הוא למעשה הפרש הכמויות בין המצב לפני המס</t>
  </si>
  <si>
    <t>למצב אחרי המס, כלומר QA-QB</t>
  </si>
  <si>
    <t>כאן: QA-QB=0</t>
  </si>
  <si>
    <r>
      <t xml:space="preserve">השאלה היא שאלה עקרונית על </t>
    </r>
    <r>
      <rPr>
        <b/>
        <sz val="12"/>
        <color theme="1"/>
        <rFont val="David"/>
        <family val="2"/>
        <charset val="177"/>
      </rPr>
      <t>הקטנת מס</t>
    </r>
    <r>
      <rPr>
        <sz val="12"/>
        <color theme="1"/>
        <rFont val="David"/>
        <family val="2"/>
        <charset val="177"/>
      </rPr>
      <t xml:space="preserve"> והשפעותיה על תקבולי הממשלה ממסים, כתלות בגמישות הביקוש:</t>
    </r>
  </si>
  <si>
    <t>א נכון. לא ניתן לדעת.</t>
  </si>
  <si>
    <t>חשוב להבין מהמשפט הפותח שויטמינצ׳יק הוא מוצר תחליפי לשתיה מתוקה.</t>
  </si>
  <si>
    <t>טענה 3: המוצרים כמובן דומים מאד ומשרתים אותה המטרה, בנוסף, אנחנו יודעים ש:</t>
  </si>
  <si>
    <t>כאשר בעקבות עליית מחירים של מוצר א, הביקוש למוצר ב גדל &gt;&gt;&gt; זה מה שמגדיר את המוצרים כתחליפיים.</t>
  </si>
  <si>
    <t xml:space="preserve">וזה בדיוק מה שקרה כאן. </t>
  </si>
  <si>
    <t>הטענה נכונה.</t>
  </si>
  <si>
    <t>טענה 1: אם הביקוש לשתיה ממותקת היה קשיח לחלוטין - גם בעקבות הטלת המס והעלאת המחיר בעקבותיו,</t>
  </si>
  <si>
    <t>הציבור בהגדרה היה ממשיך לצרוך את אותה הכמות של שתיה ממותקת, ולא היתה סיבה לביקוש לויטמינצ׳יק לעלות.</t>
  </si>
  <si>
    <r>
      <t xml:space="preserve">לכן, לאור העובדה שהביקוש למוצר התחליפי </t>
    </r>
    <r>
      <rPr>
        <b/>
        <sz val="12"/>
        <color theme="1"/>
        <rFont val="David"/>
        <family val="2"/>
        <charset val="177"/>
      </rPr>
      <t>כן עלה</t>
    </r>
    <r>
      <rPr>
        <sz val="12"/>
        <color theme="1"/>
        <rFont val="David"/>
        <family val="2"/>
        <charset val="177"/>
      </rPr>
      <t xml:space="preserve">, המשמעות היא שהביקוש לשתיה ממותקת </t>
    </r>
    <r>
      <rPr>
        <b/>
        <sz val="12"/>
        <color theme="1"/>
        <rFont val="David"/>
        <family val="2"/>
        <charset val="177"/>
      </rPr>
      <t>איננו</t>
    </r>
    <r>
      <rPr>
        <sz val="12"/>
        <color theme="1"/>
        <rFont val="David"/>
        <family val="2"/>
        <charset val="177"/>
      </rPr>
      <t xml:space="preserve"> קשיח לחלוטין,</t>
    </r>
  </si>
  <si>
    <r>
      <t xml:space="preserve">כמו שהטענה אומרת, ולכן </t>
    </r>
    <r>
      <rPr>
        <b/>
        <sz val="12"/>
        <color theme="1"/>
        <rFont val="David"/>
        <family val="2"/>
        <charset val="177"/>
      </rPr>
      <t>הטענה נכונה</t>
    </r>
    <r>
      <rPr>
        <sz val="12"/>
        <color theme="1"/>
        <rFont val="David"/>
        <family val="2"/>
        <charset val="177"/>
      </rPr>
      <t>.</t>
    </r>
  </si>
  <si>
    <r>
      <t xml:space="preserve">טענה 2 </t>
    </r>
    <r>
      <rPr>
        <b/>
        <sz val="12"/>
        <color theme="1"/>
        <rFont val="David"/>
        <family val="2"/>
        <charset val="177"/>
      </rPr>
      <t>שגויה</t>
    </r>
    <r>
      <rPr>
        <sz val="12"/>
        <color theme="1"/>
        <rFont val="David"/>
        <family val="2"/>
        <charset val="177"/>
      </rPr>
      <t xml:space="preserve">. לא דיברו על היצע בכלל בשאלה. הדיון בביקוש. </t>
    </r>
  </si>
  <si>
    <t>טענות 1 ו-3 נכונות. תודה רבה ז׳דילי בלוץ.</t>
  </si>
  <si>
    <t>אוניברסיטת אריאל</t>
  </si>
  <si>
    <t>סמסטר 2025ב</t>
  </si>
  <si>
    <t xml:space="preserve">בבקשה לציין מידע מלא בכל פנייה: אוניברסיטת אריאל / מיקרו כלכלה. </t>
  </si>
  <si>
    <t>עלות כוללת בייצור X:</t>
  </si>
  <si>
    <t>YMAX - Y</t>
  </si>
  <si>
    <t>עלות כוללת בייצור Y:</t>
  </si>
  <si>
    <t>XMAX-X</t>
  </si>
  <si>
    <t>כדי לחשב עלות שולית של מוצר X בנקודה מסויימת</t>
  </si>
  <si>
    <t xml:space="preserve">עלינו לגלות את השיפוע על גבי הישר שנמצא משמאל לנקודה הזו. </t>
  </si>
  <si>
    <t>הדרך שבה יחושב השיפוע היא על ידי היחס:</t>
  </si>
  <si>
    <t xml:space="preserve">בין Y בנקודה </t>
  </si>
  <si>
    <t>ל-Y בנקודה שנמצאת משמאל</t>
  </si>
  <si>
    <t>חלקי ההפרש</t>
  </si>
  <si>
    <t>בין X בנקודה</t>
  </si>
  <si>
    <t>ל-X בנקודה שנמצאת משמאל</t>
  </si>
  <si>
    <t>במבה X</t>
  </si>
  <si>
    <t xml:space="preserve">ד. עלות שולית בייצור 30 במבה (X). </t>
  </si>
  <si>
    <t xml:space="preserve">התשובה: העלות הממוצעת לייצור 30 במבה היא 2 ביסלי, לכן טענה ד שגויה. </t>
  </si>
  <si>
    <t xml:space="preserve">לאור העובדה שהנקודה שעליה שואלים נמצאת על הישר בין A ל-B, </t>
  </si>
  <si>
    <t>אזי העלות שולית בייצור X של כל הנקודות שעל הישר הזה הן השיפוע של הישר AB.</t>
  </si>
  <si>
    <t xml:space="preserve">העלות השולית (השיפוע) בייצור 7 יח׳ X היא 1 יח׳ Y (יחידת ביסלי אחת). </t>
  </si>
  <si>
    <t>ב. עלות שולית בייצור 7 במבה (X) - כפי שנראה איננה 2/3 של יח׳ Y לכן הטענה שגויה:</t>
  </si>
  <si>
    <t>תזכורת: עלות ממוצעת דורשת לחשב תחילה עלות כוללת.</t>
  </si>
  <si>
    <t>עלות כוללת בייצור X היא תמיד:</t>
  </si>
  <si>
    <t>מקסימום ייצור Y בניכוי היקף ייצור Y בנקודה ששואלים עליה (עלות כוללת)</t>
  </si>
  <si>
    <t xml:space="preserve">וכל זה חלקי היקף הייצור של X שעליו שואלים. </t>
  </si>
  <si>
    <t>בנוסחה:</t>
  </si>
  <si>
    <t xml:space="preserve">אבל איך נדע מהו             ? </t>
  </si>
  <si>
    <t xml:space="preserve">התשובה: בדיון בנדרש ב מצאנו שהשיפוע על הקו AB הוא 1-. </t>
  </si>
  <si>
    <t>כלומר, כל עליה של 1 ב-X מקטינה את Y ב-1.</t>
  </si>
  <si>
    <t>לכן, אם מתחילים בנקודה A שבה ערך X הוא 0, ומגדילים אותו ב-7</t>
  </si>
  <si>
    <t>נחזור לנוסחה לעיל עכשיו כשיש לנו את Y בנקודה Q ונקבל:</t>
  </si>
  <si>
    <t>שגויה! להלן הסבר.</t>
  </si>
  <si>
    <t xml:space="preserve">אזי ערך Y ירד ב-7 כלומר מ-40 ל-33. </t>
  </si>
  <si>
    <t xml:space="preserve">העלות הממוצעת בייצור 7 יח׳ X היא 1 יח׳ Y. </t>
  </si>
  <si>
    <t>נכון, להלן הסבר</t>
  </si>
  <si>
    <t>ביסלי Y</t>
  </si>
  <si>
    <t>תזכורת קטנה:</t>
  </si>
  <si>
    <t>עלות שולית בייצור X בנקודה שנמצאת ״בין ערכים״ נתונים:</t>
  </si>
  <si>
    <t>לפי שיפוע הישר עליו נמצאים</t>
  </si>
  <si>
    <t>לפי שיפוע הישר משמאל / למעלה לנקודה.</t>
  </si>
  <si>
    <t>עלות שולית ל-X שהיא בדיוק בנקודת השבר / המעבר בין ישרים:</t>
  </si>
  <si>
    <t xml:space="preserve">התשובה הנכונה היא א. </t>
  </si>
  <si>
    <t>מדוע? כי כל עוד אני נמצא על אחת מהנקודות הספציפות שעל הגרף,</t>
  </si>
  <si>
    <t xml:space="preserve">העלות השולית בייצור X היא שיפוע הישר שמשמאל לנקודה. </t>
  </si>
  <si>
    <t>כשמייצרים 30 במבה, אני בדיוק בנקודה D, ולכן העלות השולית</t>
  </si>
  <si>
    <t xml:space="preserve">בייצור X היא שיפוע הישר CD שהוא 2 (בערך מוחלט). </t>
  </si>
  <si>
    <t>לגבי טענה ב - היא שגויה. מדוע?</t>
  </si>
  <si>
    <t>כשמייצרים 7 במבה, נמצאים ממש על הישר AB.</t>
  </si>
  <si>
    <t>במצב כזה, העלות השולית בייצור X היא שיפוע הישר שעליו נמצאים,</t>
  </si>
  <si>
    <t xml:space="preserve">כלומר 1 (בערך מוחלט) ולא 2/3. </t>
  </si>
  <si>
    <t xml:space="preserve">תרגול מס׳ 1 - עם המתרגל האגדי - ד״ר צבאן </t>
  </si>
  <si>
    <t>נושא - עקומת התמורה, תרגול ברמת מבחן</t>
  </si>
  <si>
    <t>רקע והקשר לבחינה:</t>
  </si>
  <si>
    <t>נושא עקומת התמורה הוא נושא מחייב שבהחלט יופיע בבחינה. יחד עם זאת, עקומת התמורה הקלאסית, המתבססת</t>
  </si>
  <si>
    <t>על ערכי נקודות המשקפות צירופי ייצור אפשריים במשק והגדרת עלויות כוללות, ממוצעות ושוליות על בסיסן - הוא</t>
  </si>
  <si>
    <t xml:space="preserve">תת נושא קטן וצר יחסית; יש לצפות לשאלה אחת בנושא זה. </t>
  </si>
  <si>
    <t>סוגיות הנגזרות מעקומת התמורה הבסיסית, כמו סוגיית ההתמחות, מסחר בינלאומי, ריבוי אילוצי ייצור וכן הלאה</t>
  </si>
  <si>
    <t>בהחלט יופיעו בשאלות נפרדות.</t>
  </si>
  <si>
    <t>תרגיל ראשון להיום - ברמת בחינה - עקומת התמורה - ייצוג בסיסי והגדרת עלויות</t>
  </si>
  <si>
    <t>במשק ״נקניקים ותותחים״ מייצרים שני מוצרים בלבד. נחשו אילו?</t>
  </si>
  <si>
    <t>להלן נתונים בדבר צירופי הייצור המירביים במשק:</t>
  </si>
  <si>
    <t>תמהיל ייצור</t>
  </si>
  <si>
    <t>תותח</t>
  </si>
  <si>
    <t xml:space="preserve">נדרש: </t>
  </si>
  <si>
    <t>א. מהי העלות השולית בייצור 50 נקניקים?</t>
  </si>
  <si>
    <t>ב. מהי העלות השולית בייצור 32 נקניקים?</t>
  </si>
  <si>
    <t>ה. מהי העלות הממוצעת בייצור 40 נקניקים?</t>
  </si>
  <si>
    <t xml:space="preserve">הפרשנות לנתון - כמה עולה לנו לייצר את הנקניק ה-50. </t>
  </si>
  <si>
    <t xml:space="preserve">על כמה תותחים ״מוותרים״ (כי תמיד העלות היא במונחי המוצר הנגדי) כאשר עוברים מ-49 נקניקים ל-50 נקניקים. </t>
  </si>
  <si>
    <t>ברמה הטכנית, העלות השולית היא למעשה השיפוע של הישר עליו נמצאים בהיבט היקפי הייצור.</t>
  </si>
  <si>
    <t xml:space="preserve">שינוי </t>
  </si>
  <si>
    <t>ב-x</t>
  </si>
  <si>
    <t>ב-y</t>
  </si>
  <si>
    <t>שולית ל-x</t>
  </si>
  <si>
    <t xml:space="preserve">שינוי ב-y </t>
  </si>
  <si>
    <t>חלקי שינוי x</t>
  </si>
  <si>
    <t xml:space="preserve">אם אני רוצה עלות שולית בייצור 50 נקניקים, אני מדבר על מעבר מ-49 ל-50. </t>
  </si>
  <si>
    <t xml:space="preserve">כלומר אנחנו זזים מנקודה ד לנקודה ג. </t>
  </si>
  <si>
    <t>כל הנקודות בדרך: היח׳ ה-31, היח׳ ה-32, ה-33, ה-49, ה-50: לכל היחידות הללו של x יש עלות שולית קבועה: 0.25.</t>
  </si>
  <si>
    <t>תשובה: 0.25</t>
  </si>
  <si>
    <t>את העלות השולית נציין תמיד בערכה המוחלט; ממש כשם שאם שואלים ״כמה הוצאת השנה על ביגוד״ את תגידי 1,000 ש״ח</t>
  </si>
  <si>
    <t xml:space="preserve">ולא 1,000- ש״ח. זה עניין של עברית. </t>
  </si>
  <si>
    <t xml:space="preserve"> </t>
  </si>
  <si>
    <t xml:space="preserve">אני בעצם רוצה לדעת כמה עולה היח׳ ה-32, כמה עולה לזוז מ-31 ל-32. </t>
  </si>
  <si>
    <t xml:space="preserve">ד (30x) &gt;&gt;&gt;&gt;&gt; ג (50x): עלות שולית ל-x בסך 0.25. </t>
  </si>
  <si>
    <t xml:space="preserve">לכן אני מחפש לנוע על גבי היקפי הייצור בטווח שבין ד (30x) &gt;&gt;&gt;&gt;&gt; ג (50x): עלות שולית ל-x בסך 0.25. </t>
  </si>
  <si>
    <t>ג. מהי העלות השולית בייצור 63 נקניקים?</t>
  </si>
  <si>
    <t xml:space="preserve">כשאני שואל כמה עולה היח׳ ה-63, אני שואל כמה עולה לזוז מ-62 ל-63. </t>
  </si>
  <si>
    <t xml:space="preserve">יח׳ זו נמצאת בטווח שבין ב(60x) ל-א (65x). </t>
  </si>
  <si>
    <t xml:space="preserve">למעשה, לכל היח׳ של x החל מהיח׳ ה-61 עד וכולל היח׳ ה-65 ישנה עלות שולית קבועה. </t>
  </si>
  <si>
    <t xml:space="preserve">ועלותן היא 6. </t>
  </si>
  <si>
    <t>תשובה: 6</t>
  </si>
  <si>
    <t>ד. מהי העלות השולית בייצור 35 תותחים?</t>
  </si>
  <si>
    <t xml:space="preserve">ההדגש המרכזי בנדרש זה הוא ששואלים על עלות שולית בייצור y ולא בייצור x. </t>
  </si>
  <si>
    <t>בעוד שהעלות השולית בייצור x היא למעשה השיפוע, מושג יחסית מוכר;</t>
  </si>
  <si>
    <t xml:space="preserve">העלות השולית בייצור y היא ההפכי לשיפוע (אחת חלקי השיפוע) מושג פחות מוכר אבל קליל גם כן. </t>
  </si>
  <si>
    <t>אנסה להסביר את הכוונה דרך הטבלה:</t>
  </si>
  <si>
    <t xml:space="preserve">התותח ה-35 (המעבר מ-34 תותחים ל-35 תותחים) מתחולל במסגרת הטווח של השינוי מ-ב ל-ג. </t>
  </si>
  <si>
    <t>למעשה, העלות השולית של התותח ה-31 זהה לעלות השולית של התותח ה-32 עד וכולל העלות השולית</t>
  </si>
  <si>
    <t xml:space="preserve">של התותח ה-40. </t>
  </si>
  <si>
    <t>שימי לב שכאשר אני מגדיל את y לפחות בטבלה המתוארת אני זז ״למטה״ (כי בעמודת y לפחות בדוגמה הזו</t>
  </si>
  <si>
    <t xml:space="preserve">הערכים מסודרים בסדר עולה). </t>
  </si>
  <si>
    <t xml:space="preserve">כשדנו בשיפועים על בסיס ערכי X הראינו שבטווח ב&gt;&gt;&gt;&gt;ג השיפוע הוא 1-. </t>
  </si>
  <si>
    <t xml:space="preserve">הואיל ותותח 35 נמצא בטווח זה, מה שאנחנו צריכים זה את ההפכי לשיפוע בטווח. </t>
  </si>
  <si>
    <t xml:space="preserve">ההפכי: 1 חלקי השיפוע. </t>
  </si>
  <si>
    <t xml:space="preserve">1/-1 = </t>
  </si>
  <si>
    <t xml:space="preserve">מסקנה: העלות השולית בייצור 35 תותחים היא 1 נקניק. </t>
  </si>
  <si>
    <t>התשובה: 1</t>
  </si>
  <si>
    <t>ד. מהי העלות השולית בייצור 42 תותחים?</t>
  </si>
  <si>
    <t>התותח ה-42 (המעבר מ-41 תותחים ל-42 תותחים) הוא במסגרת טווח השינוי מ-ג ל-ד:</t>
  </si>
  <si>
    <t xml:space="preserve">אנו כבר יודעים במסגרת הדיון שערכנו ב-X שהשיפוע בטווח ד&gt;&gt;&gt;ג הוא 0.25-. </t>
  </si>
  <si>
    <t xml:space="preserve">זה אומר שאם אני באותו טווח, אבל מגדיל דווקא את Y (רוצה לחשב עלות שולית של Y) אקח את ההפכי לערך זה, </t>
  </si>
  <si>
    <t>או במלים אחרות, העלות השולית בייצור התותח ה-42:</t>
  </si>
  <si>
    <t xml:space="preserve">1/-0.25 = </t>
  </si>
  <si>
    <t>תשובה:</t>
  </si>
  <si>
    <t xml:space="preserve">טיפ מהדוקטור: בשונה ממפגש קודם, בשאלה זו אנו </t>
  </si>
  <si>
    <t>מציגים מצב שבו במשק עובדים שונים, עם יכולות שונות.</t>
  </si>
  <si>
    <t>שווארמה Y</t>
  </si>
  <si>
    <t>לאפות X</t>
  </si>
  <si>
    <t>17,0</t>
  </si>
  <si>
    <t xml:space="preserve">שאלה 3 - תרגיל נוסף </t>
  </si>
  <si>
    <t>במשק קיימים סוגי העובדים הבאים, שכל אחד מהם יכול לייצר נקניק (X) או לגדל חזיר יבלות (Y).</t>
  </si>
  <si>
    <t>חרוצי</t>
  </si>
  <si>
    <t>סחי</t>
  </si>
  <si>
    <t>סטלן</t>
  </si>
  <si>
    <t>גמור מת</t>
  </si>
  <si>
    <t>נקניק X</t>
  </si>
  <si>
    <t>חזיר יבלות Y</t>
  </si>
  <si>
    <t>א. לאיזה עובד קיים יתרון יחסי בייצור X?</t>
  </si>
  <si>
    <t xml:space="preserve">יתרון יחסי בייצור X = העלות השולית המינימלית בייצור X. </t>
  </si>
  <si>
    <t xml:space="preserve">נחשב עבור כל העובדים עלות שולית ב-X שהיא לפי Y/X, והערך הנמוך ביותר ״מנצח״. </t>
  </si>
  <si>
    <t>של X</t>
  </si>
  <si>
    <t>Y/X</t>
  </si>
  <si>
    <t>העובד בעל היתרון היחסי בייצור נקניק</t>
  </si>
  <si>
    <t xml:space="preserve">הוא חרוצי. </t>
  </si>
  <si>
    <t>ב. דונגילו הכלכלן טוען: ״לחרוצי יש גם יתרון יחסי בייצור Y. אפשר לראות שהוא מייצר הכי הרבה חזירים״</t>
  </si>
  <si>
    <t>האם הטענה נכונה? נמקו בהתאם להגדרה רלוונטית.</t>
  </si>
  <si>
    <t>הטענה שגויה. עצם העובדה שעובד מצליח לייצר יותר ממוצר מסויים אין משמעה יתרון יחסי; משום שיתרון יחסי</t>
  </si>
  <si>
    <t>נבחן על בסיס עלות שולית ולא על בסיס תפוקה כוללת (יתרון שמבוסס על תפוקה כוללת נקרא יתרון מוחלט; וזהו</t>
  </si>
  <si>
    <t xml:space="preserve">ערך שאיננו רלוונטי להקצאה כלכלית). </t>
  </si>
  <si>
    <t>של Y</t>
  </si>
  <si>
    <t>X/Y</t>
  </si>
  <si>
    <t xml:space="preserve">ג. איירו את עקומת התמורה. </t>
  </si>
  <si>
    <t>ד. מהי העלות השולית בייצור  54 נקניקים?</t>
  </si>
  <si>
    <t xml:space="preserve">עלות שולית בייצור X היא השיפוע. </t>
  </si>
  <si>
    <t>עלינו לדעת על איזה חלק של עקומת התמורה נמצאים, מה השיפוע של החלק הזה, וזו תהיה התשובה.</t>
  </si>
  <si>
    <t xml:space="preserve">ייצור של 54 נקניקים נמצא בדיוק בטווח שבין 50 ל-60 נקניקים. </t>
  </si>
  <si>
    <t xml:space="preserve">בטווח זה השיפוע המייצג את העלות השולית של X כמבוטא בתרשים לעיל היא 0.1. </t>
  </si>
  <si>
    <t xml:space="preserve">לכן, זו התשובה. </t>
  </si>
  <si>
    <t>ה. מהי העלות השולית בייצור 6 חזירים?</t>
  </si>
  <si>
    <t xml:space="preserve">שימו לב: שאלו כאן על העלות השולית בייצור Y. </t>
  </si>
  <si>
    <t xml:space="preserve">העלות השולית בייצור Y היא ההפכי לשיפוע, 1 חלקי השיפוע. </t>
  </si>
  <si>
    <t xml:space="preserve">שישה חזירים נמצאים בטווח שבין 9 חזירים ל-5 חזירים, השיפוע בטווח הזה הוא 0.08, ולכן העלות השולית </t>
  </si>
  <si>
    <t>בייצור Y שהיא אחת חלקי שיפוע זה תהיה:</t>
  </si>
  <si>
    <t xml:space="preserve">1 / 0.08 = </t>
  </si>
  <si>
    <t xml:space="preserve">תשובה מילולית: העלות השולית בייצור 6 חזירים היא 12.5 נקניקים מגעילים. </t>
  </si>
  <si>
    <t>ו. מהי העלות הממוצעת בייצור 54 נקניקים?</t>
  </si>
  <si>
    <t>כדי לחשב עלות ממוצעת אנחנו חיביים לדעת את ערכי הנקודה עליה נמצאים. לאחר שנדע את ערכי הנקודה, כלומר</t>
  </si>
  <si>
    <t>גם את היקף X וגם את היקף Y בנקודה זו, נפעיל נוסחה פשוטה:</t>
  </si>
  <si>
    <t>היחס בין העלות הכוללת בייצור ה-X לפי YMAX בניכוי Y בנקודה;</t>
  </si>
  <si>
    <t xml:space="preserve">לבין היקף X. </t>
  </si>
  <si>
    <t>איך הגענו במהירות לנקודה עליה נמצא</t>
  </si>
  <si>
    <t>ד״ר צבאן?</t>
  </si>
  <si>
    <t xml:space="preserve">יצאנו מנקודה 50,0. </t>
  </si>
  <si>
    <t>אנו יודעים שכל עלייה של יחידת X מעל 50</t>
  </si>
  <si>
    <t xml:space="preserve">עד וכולל ה-X ה-60 מקטינה את Y לפי </t>
  </si>
  <si>
    <t xml:space="preserve">השיפוע כלומר ב-0.1. </t>
  </si>
  <si>
    <t>המטרה היא להגדיל את X ב-4 מ-50</t>
  </si>
  <si>
    <t xml:space="preserve">ל-54. </t>
  </si>
  <si>
    <t xml:space="preserve">לכן Y יקטן ב-0.1 בסך הכל 4 פעמים, </t>
  </si>
  <si>
    <t xml:space="preserve">כלומר Y יקטן ב-0.4. </t>
  </si>
  <si>
    <t>אם לפני השינוי Y היה 5, כעת Y עדכני</t>
  </si>
  <si>
    <t xml:space="preserve">יהיה 4.6. </t>
  </si>
  <si>
    <t>חישוב עלות ממוצעת בייצור X בנקודה:</t>
  </si>
  <si>
    <t xml:space="preserve">(YMAX - Y)/X = (9 - 4.6)/54 = </t>
  </si>
  <si>
    <t xml:space="preserve">העלות הממוצעת בייצור X בנקודה היא כ-0.08148 חזירים. </t>
  </si>
  <si>
    <t>ועכשיו נעבור לנושא חדש: מגבלות של כמה גורמי ייצור</t>
  </si>
  <si>
    <t>MAC</t>
  </si>
  <si>
    <t>X (iPhone)</t>
  </si>
  <si>
    <t>נק׳ החיתוך בין האילוצים (הישרים)</t>
  </si>
  <si>
    <t>מתקבלת ע״י השוואת המשוואות:</t>
  </si>
  <si>
    <t>איך בנינו את משוואות האילוצים?</t>
  </si>
  <si>
    <t>כל משוואת אילוץ מתחילה בנקודות הקיצון שלה - נקודת חיתוך עם X</t>
  </si>
  <si>
    <t xml:space="preserve">ונקודת חיתוך עם Y. </t>
  </si>
  <si>
    <t>באילוץ האלומיניום (אדום):</t>
  </si>
  <si>
    <t>נק׳ חיתוך עם Y = YMAX לפי היחס בין היקף גורם הייצור (אלומיניום)</t>
  </si>
  <si>
    <t xml:space="preserve">לבין מספר היחידות שצריך כדי לייצר יח׳ Y. </t>
  </si>
  <si>
    <t>200/2 = 100</t>
  </si>
  <si>
    <t>נק׳ חיתוך עם X=XMAX חושבה לפי היחס בין היקף גורם הייצור (אלומיניום)</t>
  </si>
  <si>
    <t>לבין מספר היחידות שצריך כדי לייצר יח׳ X.</t>
  </si>
  <si>
    <t>לגבי אילוץ הלאפות (ירוק):</t>
  </si>
  <si>
    <t xml:space="preserve">נק׳ חיתוך עם YMAX לפי היחס בין היקף גורם הייצור (לאפות) </t>
  </si>
  <si>
    <t>לבין מספר היחידות מהן שצריך כדי לייצר יח׳ Y:</t>
  </si>
  <si>
    <t>150/1 = 150</t>
  </si>
  <si>
    <t>נק׳ חיתוך עם XMAX לפי היחס בין היקף גורם הייצור (לאפות)</t>
  </si>
  <si>
    <t>לבין מספר היחידות מהן שצריך כדי לייצר יח׳ X:</t>
  </si>
  <si>
    <t>150/2 = 75</t>
  </si>
  <si>
    <t>ברגע שיש לי את נקודות החיתוך עם הצירים, לבנות את המשוואות זה פשוט:</t>
  </si>
  <si>
    <t>השיפוע של כל ישר הוא היחס YMAX/XMAX</t>
  </si>
  <si>
    <t>והחותך של כל ישר הוא YMAX</t>
  </si>
  <si>
    <t>זו עקומת התמורה:</t>
  </si>
  <si>
    <t>רק בנקודת ה״שבר״ (הכתומה) שני ה״אילוצים״</t>
  </si>
  <si>
    <t>נחתכים ומתקיימים, וזה אומר שיש מיצוי</t>
  </si>
  <si>
    <t xml:space="preserve">מלא של גורמי הייצור - אין אבטלה. </t>
  </si>
  <si>
    <t>בכל נקודה אחרת</t>
  </si>
  <si>
    <t>יש אבטלה של אחד</t>
  </si>
  <si>
    <t>מגורמי הייצור</t>
  </si>
  <si>
    <t>אבטלה מבנית.</t>
  </si>
  <si>
    <t>תרגיל 1.1 - מגבלות של גורמי ייצור  - תרגול נוסף והיבטים הקשורים לטענות ברמת מבחן</t>
  </si>
  <si>
    <t>במשק ציפלוחים מייצרים שני מוצרים בלבד באמצעות 3 גורמי ייצור:</t>
  </si>
  <si>
    <t>גורם ייצור</t>
  </si>
  <si>
    <t>כמה נדרש</t>
  </si>
  <si>
    <t>כדי לייצר יח׳</t>
  </si>
  <si>
    <t>בורקס</t>
  </si>
  <si>
    <t>שטח</t>
  </si>
  <si>
    <t xml:space="preserve">א. מהו / מהם היקפי הייצור מכל מוצר שבהתקיימם, המשק בתעסוקה מלאה (כל גורמי הייצור מועסקים). </t>
  </si>
  <si>
    <t>ב. מהי העלות השולית בייצור 40 יח׳ X.</t>
  </si>
  <si>
    <t>ג. מהי העלות השולית בייצור 98 יח׳ Y.</t>
  </si>
  <si>
    <t>ד. מהי העלות הממוצעת בייצור 52 יח׳ X.</t>
  </si>
  <si>
    <t>בתור התחלה, כדי לייצר תשתית דיון לשאלה, אנו יודעים שכאשר קיימים ריבוי גורמי ייצור הנדרשים לשם ביצוע</t>
  </si>
  <si>
    <t xml:space="preserve">הייצור (גם וגם), אנו רוצים לבדוק בתור התחלה את היקף הייצור המירבי האפשרי כלומר XMAX, YMAX </t>
  </si>
  <si>
    <t xml:space="preserve">בגין כל אילוץ בנפרד. </t>
  </si>
  <si>
    <t>החישוב יהיה פשוט - הכמות מגורם הייצור, חלקי הכמות הנדרשת ממנו בגין כל מוצר.</t>
  </si>
  <si>
    <t>כעת, כאשר ערכי XMAX ו-YMAX ידועים, נוכל לאייר את העקומות של האילוצים:</t>
  </si>
  <si>
    <t>הערכים המסומנים בחץ מייצגים את עקומת התמורה</t>
  </si>
  <si>
    <t xml:space="preserve">שנקבעת לפי האילוצים ״הנמוכים ביותר״ בכל טווח. </t>
  </si>
  <si>
    <t xml:space="preserve">אפשר לראות שלא משנה על איזה ערך מביטים,  </t>
  </si>
  <si>
    <t xml:space="preserve">העקום החום לעולם איננו הנמוך ביותר. </t>
  </si>
  <si>
    <t>לכן, העקום החום, אילוץ הבורקס, בדומה לפרופיל הטינדר</t>
  </si>
  <si>
    <t>של המרצה: לא רלוונטי</t>
  </si>
  <si>
    <t>הנוסחה המתמטית של העקום האדום:</t>
  </si>
  <si>
    <t>הנוסחה המתמטית של העקום הירוק:</t>
  </si>
  <si>
    <t>אפשר לראות שלא קיימת נקודה אחת ויחידה שכוללת חיתוך בין כל האילוצים כולם; במלים אחרות, האילוץ של בורקס,</t>
  </si>
  <si>
    <t>החום, שהוא לא רלוונטי - מסמל שיש במשק בורקסים בעודף, ולא משנה מה תעשו, תמיד יהיו בורקסים מובטלים.</t>
  </si>
  <si>
    <t>האם אפשר למצוא היקף ייצור שבו לפחות תהיה תעסוקה מלאה של שטח ונקניק (אדום וירוק)?</t>
  </si>
  <si>
    <t xml:space="preserve">כמובן שכן - בנקודת החיתוך בין האדום והירוק. </t>
  </si>
  <si>
    <t>נשווה בין האילוצים הנחתכים, נקבל:</t>
  </si>
  <si>
    <t>תשובה סופית:</t>
  </si>
  <si>
    <t>לגבי אילוץ בורקס (חום):</t>
  </si>
  <si>
    <t xml:space="preserve">אין אף ערך של X שעבורו האילוץ החום הוא הנמוך ביותר (מגביל). </t>
  </si>
  <si>
    <t xml:space="preserve">לכן זה אילוץ שקיים ממנו עודף, ותמיד תתקיים בו אבטלה. </t>
  </si>
  <si>
    <t>לגבי שני האילוצים האחרים (ירוק ואדום):</t>
  </si>
  <si>
    <t>הם יקיימו תעסוקה מלאה בנקודת החיתוך ביניהם, שמצאנו אותה:</t>
  </si>
  <si>
    <t>X = 35.7143</t>
  </si>
  <si>
    <t>Y = 42.857</t>
  </si>
  <si>
    <t xml:space="preserve">בנקודה זו קיימת תעסוקה מלאה של נקניק ושטח. </t>
  </si>
  <si>
    <t>העלות השולית בייצור 40 יח׳ X היא למעשה השיפוע של החלק הירוק של עקומת התמורה. למה? כי 40 של X נמצא</t>
  </si>
  <si>
    <t xml:space="preserve">על החלק הזה של העקומה. </t>
  </si>
  <si>
    <t>הואיל ובחלק הירוק שיפוע עקומת התמורה (בערך מוחלט) הוא 10, אז נוכל לומר שהעלות השולית בייצור 40 יח׳</t>
  </si>
  <si>
    <t>של X היא 10.</t>
  </si>
  <si>
    <t xml:space="preserve">אי אפשר לייצר 98 יח׳ Y. </t>
  </si>
  <si>
    <t xml:space="preserve">זה כמו לומר מה העלות השולית של המרצה לצאת עם בר רפאלי. </t>
  </si>
  <si>
    <t xml:space="preserve">גם זה מחוץ לטווח ולא רלוונטי. </t>
  </si>
  <si>
    <t xml:space="preserve">לא ניתן לייצר 52 יח׳ X. </t>
  </si>
  <si>
    <t>תרגול מס׳ 2 - שאלות ממבחנים בנושא עקומת תמורה (מה שנספיק נספיק, היתר להגשה ונפתור בתרגולי המשך)</t>
  </si>
  <si>
    <t>עם פתרון מלא</t>
  </si>
  <si>
    <t>חומוס</t>
  </si>
  <si>
    <t>מסאבחה</t>
  </si>
  <si>
    <t>גורמי ייצור</t>
  </si>
  <si>
    <t>טחינה</t>
  </si>
  <si>
    <t>גרגירים</t>
  </si>
  <si>
    <t>המוצרים</t>
  </si>
  <si>
    <t>כמות גורמי הייצור מכל סוג:</t>
  </si>
  <si>
    <t>כמות זמינה</t>
  </si>
  <si>
    <t xml:space="preserve">הואיל ונדרשים גם טחינה וגם גרגירים כדי לייצר הדיון כאן הוא למעשה בנושא עקומת התמורה שכפופה לכמה אילוצים. </t>
  </si>
  <si>
    <t>כמובהר במפגש 2, במצב כזה, אנחנו נבנה את ההצגה המתמטית והגרפית של האילוצים, ועל בסיס החיתוך ביניהם - נבין איך נראית עקומת התמורה,</t>
  </si>
  <si>
    <t>שממנה ייגזר הפתרון.</t>
  </si>
  <si>
    <t>השלב הראשון באיור עקומות האילוצים:</t>
  </si>
  <si>
    <t xml:space="preserve">חישוב YMAX ו-XMAX בגין כל אילוץ (כל גורם ייצור). </t>
  </si>
  <si>
    <t>טחינה:</t>
  </si>
  <si>
    <t>היקף הייצור המתאפשר מכל מוצר באמצעות טחינה,</t>
  </si>
  <si>
    <t>הוא היחס בין כמות הטחינה הזמינה (50) לבין היקף</t>
  </si>
  <si>
    <t xml:space="preserve">גורם הייצור הנדרש ליחידה (בטבלה הימנית). </t>
  </si>
  <si>
    <t>מסאבחה:</t>
  </si>
  <si>
    <t>כדי למצוא את משוואת האילוץ:</t>
  </si>
  <si>
    <t>לאחר איור שני האילוצים כולל נקודות החיתוך והמשוואות, נדע:</t>
  </si>
  <si>
    <t>עקומת התמורה היא תמיד האיזור הנמוך ביותר של האילוצים.</t>
  </si>
  <si>
    <t xml:space="preserve">כלומר, עד לנקודת החיתוך בין הישרים, הישר ״הנמוך״ ביותר, המגביל, הוא </t>
  </si>
  <si>
    <t xml:space="preserve">אילוץ המסאבחה הירוק. לכן עד לנקודת החיתוך משוואת עקומת התמורה זהה </t>
  </si>
  <si>
    <t xml:space="preserve">למשוואת אילוץ המסאבחה. </t>
  </si>
  <si>
    <t>מימין לנקודת החיתוך ניתן לראות שהאילוץ הנמוך יותר הוא אילוץ הטחינה.</t>
  </si>
  <si>
    <t>לכן, מימין לנקודת החיתוך משוואת עקומת התמורה זהה למשוואת אילוץ הטחינה.</t>
  </si>
  <si>
    <t>מכאן גם עולה החשיבות הגבוהה של מציאת נקודת החיתוך בין העקומים במצבים</t>
  </si>
  <si>
    <t xml:space="preserve">שבהם יש ריבוי אילוצים / גורמי ייצור. </t>
  </si>
  <si>
    <t>כדי לחשב את נקודת החיתוך, בסך הכל נשווה בין משוואות האילוצים:</t>
  </si>
  <si>
    <t>Y = 30 - 0.5X</t>
  </si>
  <si>
    <t>Y = 100 - 2X</t>
  </si>
  <si>
    <t>משוואת אילוץ טחינה - ראו חישוב משמאל</t>
  </si>
  <si>
    <t>משוואת אילוץ גרגירים - ראו חישוב משמאל</t>
  </si>
  <si>
    <t>נשווה בין המשוואות:</t>
  </si>
  <si>
    <t>100 - 2X = 30 - 0.5X</t>
  </si>
  <si>
    <t>70 = 1.5X</t>
  </si>
  <si>
    <t>X = 46.6667</t>
  </si>
  <si>
    <t>נציב ערך זה של X באחת מבין משוואות האילוצים (הואיל והן נחתכות בנקודה - לא משנה באיזו):</t>
  </si>
  <si>
    <t>Y = 100 - 2 * 46.666667</t>
  </si>
  <si>
    <t>Y = 6.6667</t>
  </si>
  <si>
    <t>המשק מייצר ביעילות 25 יח׳ מסאבחה. איזה גורם ייצור נמצא באבטלה מבנית, ומה גודלה?</t>
  </si>
  <si>
    <t>על פי נתוני השאלה (המתוקנים)</t>
  </si>
  <si>
    <t>כמות המסבאחה (Y) בנקודה שבה נמצאים בפועל</t>
  </si>
  <si>
    <t>עקומת התמורה (ורוד) מורכבת משני חלקים:</t>
  </si>
  <si>
    <t xml:space="preserve">החל מ-30 יח׳ Y עד וכולל 6.67 יח׳ Y - </t>
  </si>
  <si>
    <t>נמצאים על החלק העליון של עקומת התמורה (השמאלי)</t>
  </si>
  <si>
    <t>ורק מתחת ל-6.67 יח׳ Y נמצאים על החלק</t>
  </si>
  <si>
    <t>התחתון / השמאלי של עקומת התמורה.</t>
  </si>
  <si>
    <r>
      <t xml:space="preserve">היא </t>
    </r>
    <r>
      <rPr>
        <b/>
        <sz val="12"/>
        <color theme="1"/>
        <rFont val="David"/>
        <family val="2"/>
        <charset val="177"/>
      </rPr>
      <t>25</t>
    </r>
    <r>
      <rPr>
        <sz val="12"/>
        <color theme="1"/>
        <rFont val="David"/>
        <family val="2"/>
        <charset val="177"/>
      </rPr>
      <t xml:space="preserve"> יח׳ של מסאבחה. </t>
    </r>
  </si>
  <si>
    <t>הואיל ובהיקף ייצור של Y=25 נמצאים על גבי המשוואה:</t>
  </si>
  <si>
    <t>ניתן למצוא את ערכי הנקודה מאד בקלות:</t>
  </si>
  <si>
    <t>25 = 30 - 0.5X</t>
  </si>
  <si>
    <t>X = 10</t>
  </si>
  <si>
    <t>כלומר מייצרים 25 יח׳ Y ו-30X. אבל איך זה עוזר להבין איזה גורם ייצור נמצא באבטלה?</t>
  </si>
  <si>
    <t>אם גילינו שהנקודה שבה נמצאים נמצאת על אילוץ הגרגירים;</t>
  </si>
  <si>
    <t xml:space="preserve">זה אומר שהגרגירים מהווים גורם ייצור המועסק במלואו (תעסוקה מלאה, ללא אבטלה). </t>
  </si>
  <si>
    <t>לעומת זאת, האילוץ ״מעל״ (טחינה) הוא בהכרח אילוץ שיש עודף ממנו, ולגביו</t>
  </si>
  <si>
    <t xml:space="preserve">מתקיימת אבטלה. </t>
  </si>
  <si>
    <t>ואם כך, כל מה שנצטרך לעשות עכשיו זה כך:</t>
  </si>
  <si>
    <t xml:space="preserve">נבדוק כמה טחינה צריך כדי לייצר את הנקודה (10 יח׳ X ו-25 יח׳ Y). </t>
  </si>
  <si>
    <t>ההפרש שבין סך כמות הטחינה הזמינה לבין כמות הטחינה שצריך כדי לייצר</t>
  </si>
  <si>
    <t>את הנקודה - זו תהיה כמות הטחינה המובטלת.</t>
  </si>
  <si>
    <t>סה״כ טחינה</t>
  </si>
  <si>
    <t>כמות מהמוצר</t>
  </si>
  <si>
    <t>סה״כ טחינה נדרשת בנקודה:</t>
  </si>
  <si>
    <t>סה״כ טחינה זמינה:</t>
  </si>
  <si>
    <t>עודף טחינה:</t>
  </si>
  <si>
    <t xml:space="preserve">50 - 22.5 = </t>
  </si>
  <si>
    <t>סך כמות התשומה הזמינה (טחינה)</t>
  </si>
  <si>
    <t>על פי נתוני השאלה</t>
  </si>
  <si>
    <t>סך כמות התשומה הנדרשת כדי לייצר את המוצרים</t>
  </si>
  <si>
    <t>בנקודה הנדרשת</t>
  </si>
  <si>
    <t>תקציר ומדריך מעשי למתקשים לעקוב:</t>
  </si>
  <si>
    <t xml:space="preserve">אחרי ששרטטתי את האילוצים, מצאתי את נקודת </t>
  </si>
  <si>
    <t>החיתוך ביניהם על ידי השוואת ערכים.</t>
  </si>
  <si>
    <t>בדקתי היכן נמצאת הנקודה הנתונה - האם מימין</t>
  </si>
  <si>
    <t xml:space="preserve">או משמאל לנקודת החיתוך. </t>
  </si>
  <si>
    <t>כך, ידעתי למקם את עצמי על החלק הנכון של עקומת</t>
  </si>
  <si>
    <t xml:space="preserve">התמורה (הנקודה מיוצגת ע״י התמונה של ד״ר צבאן). </t>
  </si>
  <si>
    <t>בנקודה שבה אני נמצא, גורם הייצור שיהיה בעודף / באבטלה</t>
  </si>
  <si>
    <t>הוא תמיד זה שהאילוץ שלו גבוה יותר.</t>
  </si>
  <si>
    <t>לגבי אותו אילוץ (הגבוה יותר) נבצע חישוב פשוט:</t>
  </si>
  <si>
    <t>סך כמות קיימת מהאילוץ - נתון.</t>
  </si>
  <si>
    <t>בניכוי כמות האילוץ שצריך כדי לייצר את X ו-Y בנקודה.</t>
  </si>
  <si>
    <t xml:space="preserve">זהו למעשה היקף האבטלה (הנדרש).  </t>
  </si>
  <si>
    <t xml:space="preserve">בסך הכל - גורם הייצור באבטלה הוא טחינה בלבד, היקף אבטלה 27.5. </t>
  </si>
  <si>
    <t xml:space="preserve">זו השאלה שפתרנו. ראו למטה פתרון מלא. </t>
  </si>
  <si>
    <t>שיעור 3 - מסחר בינלאומי</t>
  </si>
  <si>
    <t xml:space="preserve">אם כמה מדינות שיכולות לקיים סחר ביניהן, מוטב לכל מדינה לייצר מה שהיא טובה בו! (ישראל - הייטק; ברזיל - קפה). </t>
  </si>
  <si>
    <t>הניחו שמוצר x הוא נקניק ומוצר y הוא אייפון.</t>
  </si>
  <si>
    <t>בסיס למסחר בינלאומי (או מסחר בכלל) מתקיים כאשר במשק מסוים ״יקר יותר״ לייצר את מוצר (א) מאשר במשק אחר;</t>
  </si>
  <si>
    <t>אבל ״זול יותר״ לייצר את מוצר (ב) מאשר המשק האחר; במצב כזה, ניתן לבצע מסחר כדי להנות מהיקפי צריכה גבוהים יותר.</t>
  </si>
  <si>
    <r>
      <t xml:space="preserve">בסיס למסחר בינלאומי יתקיים כאשר יש הבדל בין </t>
    </r>
    <r>
      <rPr>
        <b/>
        <u/>
        <sz val="12"/>
        <color theme="1"/>
        <rFont val="David"/>
        <family val="2"/>
        <charset val="177"/>
      </rPr>
      <t>העלויות השוליות</t>
    </r>
    <r>
      <rPr>
        <b/>
        <sz val="12"/>
        <color theme="1"/>
        <rFont val="David"/>
        <family val="2"/>
        <charset val="177"/>
      </rPr>
      <t xml:space="preserve"> של המוצרים, בין המשקים. </t>
    </r>
  </si>
  <si>
    <t>MC(X)
=
Ymax/Xmax</t>
  </si>
  <si>
    <t>MC(Y)
=
1/MC(X)</t>
  </si>
  <si>
    <t>טיפים:</t>
  </si>
  <si>
    <t>מנין נק׳ החיתוך עם הצירים?</t>
  </si>
  <si>
    <t>לפי ערכי XMAX ו-YMAX</t>
  </si>
  <si>
    <t>שנתונים בשאלה ובטבלה.</t>
  </si>
  <si>
    <t>מנין השיפוע?</t>
  </si>
  <si>
    <t>בעקומות תמורה לינאריות פשוטות,</t>
  </si>
  <si>
    <t>השיפוע הוא היחס: YMAX/XMAX</t>
  </si>
  <si>
    <t>למשל, השיפוע במשק ד״ר צבאן:</t>
  </si>
  <si>
    <t>600/600 = 1</t>
  </si>
  <si>
    <t xml:space="preserve">כמובן שזה השיפוע בערך מוחלט, </t>
  </si>
  <si>
    <t>המקדם שלו יהיה שלילי.</t>
  </si>
  <si>
    <t xml:space="preserve">y = 600 - 1x </t>
  </si>
  <si>
    <t>y = 600 - x</t>
  </si>
  <si>
    <t>בהגדרה, כדי להצדיק מסחר בינלאומי, כל משק צריך, מבחינתו, להבחין בכך שהוא יכול לרכוש לפחות אחד מבין המוצרים בעלות שולית נמוכה יותר מזו שבה הוא מייצר אותו.</t>
  </si>
  <si>
    <t>בפשטות - נרצה שהמחיר במסחר הבינלאומי יהיה בין העלויות השוליות ב-2 המדינות.</t>
  </si>
  <si>
    <t>ד. נקבע כי המחיר לאייפון במסחר הבינלאומי  (Y) הוא 1.5. מהי נקודת הייצור של כל משק?</t>
  </si>
  <si>
    <t>נעמי תייצר רק X לפי המקסימום שלה 800</t>
  </si>
  <si>
    <t>ולכן: ד״ר צבאן ייצר רק Y לפי המקסימום שלו 600</t>
  </si>
  <si>
    <t xml:space="preserve">עקומת אפשרויות הצריכה של המשק יוצאת תמיד מנקודת מקסימום הייצור של המשק מהמוצר שיש למשק יתרון יחסי בו. </t>
  </si>
  <si>
    <t xml:space="preserve">בעברית: ד״ר צבאן בעל יתרון יחסי ב-Y. לכן עקומת התמורה יוצרת מ-YMAX של ד״ר צבאן. </t>
  </si>
  <si>
    <t xml:space="preserve">נעמי בעלת יתרון יחסי ב-X. לכן נתחיל את עקומת התמורה מה-XMAX של נעמי. </t>
  </si>
  <si>
    <t>על פי נתוני השאלה, ניתן לקבל במסחר</t>
  </si>
  <si>
    <t>הבינלאומי 1.5 יח׳ (של X) על כל יחידת Y.</t>
  </si>
  <si>
    <t>המחיר של X יהיה תמיד 1 חלקי המחיר של Y.</t>
  </si>
  <si>
    <t>מחיר Y נתון והוא 1.5:</t>
  </si>
  <si>
    <t>יוצאים מנק׳ 800 על ציר X</t>
  </si>
  <si>
    <t>כי משק נעמי בעל יתרון יחסי ב-X</t>
  </si>
  <si>
    <t>אבל הואיל וניתן לקבל על כל יח׳ X</t>
  </si>
  <si>
    <t>שני שליש Y (מדוע? כי אם המחיר של Y</t>
  </si>
  <si>
    <t>הוא 1.5 X, אזי המחיר של X הוא 1/1.5</t>
  </si>
  <si>
    <t xml:space="preserve">של Y כלומר 2/3 של Y). </t>
  </si>
  <si>
    <t xml:space="preserve">נתוני המסחר הם בעצם: ההפרש בין מה שמייצרים לבין מה שצורכים (עודף / חוסר). </t>
  </si>
  <si>
    <t xml:space="preserve">מה שמייצרים - זה מאד פשוט - כל משק מייצר רק את המוצר שיש לו יתרון יחסי בו. </t>
  </si>
  <si>
    <t xml:space="preserve">מה שצורכים - זה קצת יותר מורכב, אבל אם בניתי את עקומת הצריכה, זה לא יהיה קשה. </t>
  </si>
  <si>
    <t>הקצאה יעילה כדי לייצר מוצר אחד בלבד!!!</t>
  </si>
  <si>
    <r>
      <t xml:space="preserve">שלב 4: נדרש אחר שיכול להיות - חשב את התפוקה השולית </t>
    </r>
    <r>
      <rPr>
        <sz val="16"/>
        <color theme="1"/>
        <rFont val="David"/>
        <family val="2"/>
        <charset val="177"/>
      </rPr>
      <t>לשדה</t>
    </r>
    <r>
      <rPr>
        <sz val="12"/>
        <color theme="1"/>
        <rFont val="David"/>
        <family val="2"/>
        <charset val="177"/>
      </rPr>
      <t xml:space="preserve"> </t>
    </r>
    <r>
      <rPr>
        <b/>
        <sz val="12"/>
        <color theme="1"/>
        <rFont val="David"/>
        <family val="2"/>
        <charset val="177"/>
      </rPr>
      <t>ב</t>
    </r>
    <r>
      <rPr>
        <sz val="12"/>
        <color theme="1"/>
        <rFont val="David"/>
        <family val="2"/>
        <charset val="177"/>
      </rPr>
      <t xml:space="preserve"> [במצב שבו יש 10 שדות מכל סוג ו-65 עובדים]</t>
    </r>
  </si>
  <si>
    <t>שכר</t>
  </si>
  <si>
    <t>תפוקה שולית לעובד</t>
  </si>
  <si>
    <t>מחיר יח׳ מוצר</t>
  </si>
  <si>
    <t>תזכורת:</t>
  </si>
  <si>
    <t>הטענה היתה שישנם 10 חלקות ״מכל סוג״ כלומר</t>
  </si>
  <si>
    <t>ברשותנו 10 חלקות א ו-10 חלקות ב</t>
  </si>
  <si>
    <t xml:space="preserve">וכן (על פי הנתונים) 36 עובדים. </t>
  </si>
  <si>
    <t>כיצד נקצה את העובדים? לפי סדר התפוקה השולית, מהגבוה</t>
  </si>
  <si>
    <t>לנמוך.</t>
  </si>
  <si>
    <t xml:space="preserve">מכאן מתחיל תרגול 3 - הקצאה יעילה </t>
  </si>
  <si>
    <t>שיעור 4 - עקומת ההיצע ופונקציית הייצור</t>
  </si>
  <si>
    <t>מבוא:</t>
  </si>
  <si>
    <t>כדי להבין כמה מוצרים היצרן יהיה מוכן לייצר במחיר מסוים (כמות מוצעת) - אנחנו צריכים לדעת מהן עלויותיו,</t>
  </si>
  <si>
    <t>וכיצד הן (עלויותיו) קשורות לתפוקה. במלים אחרות, נבין מהן העלויות, ולפי זה נדע כמה לייצר, אם בכלל, במחיר מוצר נתון.</t>
  </si>
  <si>
    <t>עלות משתנה = לפי היקף התפוקה.</t>
  </si>
  <si>
    <t>עלות קבועה = קיימת תמיד, גם אם לא מייצרים (אלא אם פועלים בטווח הארוך)</t>
  </si>
  <si>
    <t xml:space="preserve">תזכורת: נייצר בטווח הקצר אם ורק אם </t>
  </si>
  <si>
    <t>P&gt;=MIN(AVC)</t>
  </si>
  <si>
    <t xml:space="preserve">תזכורת: אם כדאי לייצר, נייצר כל עוד </t>
  </si>
  <si>
    <t>P&gt;=MC</t>
  </si>
  <si>
    <t>בחלק העולה</t>
  </si>
  <si>
    <t>רק בחלק העולה של MC</t>
  </si>
  <si>
    <t>החל מהמחיר שהוא minAVC</t>
  </si>
  <si>
    <t>במקרה שלנו: המחיר חייב להיות גבוה ממינימום AVC</t>
  </si>
  <si>
    <t>וגם עלינו להמצא בחלק העולה של MC, כלומר עקומת ההיצע היא החלק</t>
  </si>
  <si>
    <t xml:space="preserve">מנקודה B מימין ולמעלה. החלק האדום. </t>
  </si>
  <si>
    <r>
      <t xml:space="preserve">העקרון לפיו פעלנו אמר: עקומת ההיצע של </t>
    </r>
    <r>
      <rPr>
        <b/>
        <sz val="12"/>
        <color theme="1"/>
        <rFont val="David"/>
        <family val="2"/>
        <charset val="177"/>
      </rPr>
      <t>הטווח הקצר</t>
    </r>
    <r>
      <rPr>
        <sz val="12"/>
        <color theme="1"/>
        <rFont val="David"/>
        <family val="2"/>
        <charset val="177"/>
      </rPr>
      <t xml:space="preserve"> תתקיים:</t>
    </r>
  </si>
  <si>
    <t>דיון בטענה א</t>
  </si>
  <si>
    <t>דיון בטענה ב:</t>
  </si>
  <si>
    <t>הטענה שגויה, מביטים כאן על הטווח</t>
  </si>
  <si>
    <t>הקצר, לכן צריך להיות בחלק העולה של MC</t>
  </si>
  <si>
    <t>מעל MIN AVC</t>
  </si>
  <si>
    <t>הטענה נכונה. ראו נימוק לעיל.</t>
  </si>
  <si>
    <t>דיון בטענה ג:</t>
  </si>
  <si>
    <t>גם באופן אינטואיטיבי, ככל שמחיר המוצר (ההכנסה ליחידה, הפדיון ליחידה, הפדיון השולי) עולה, היקף הייצור יגדל.</t>
  </si>
  <si>
    <t xml:space="preserve">כלומר, אם התנאי להמשיך לייצר / להציא הוא </t>
  </si>
  <si>
    <t>ככל ש-P עולה אפשר לייצר יותר, למרות</t>
  </si>
  <si>
    <t>התייקרות העלויות.</t>
  </si>
  <si>
    <t>דיון בטענה ד:</t>
  </si>
  <si>
    <r>
      <t xml:space="preserve">עקומת ההוצאות השוליות לכל אורכה </t>
    </r>
    <r>
      <rPr>
        <b/>
        <sz val="12"/>
        <color theme="1"/>
        <rFont val="David"/>
        <family val="2"/>
        <charset val="177"/>
      </rPr>
      <t>איננה עקומת ההיצע, שכאמור הוגדרה בתור החלק העולה של MC מעל למינ׳ AVC</t>
    </r>
    <r>
      <rPr>
        <sz val="12"/>
        <color theme="1"/>
        <rFont val="David"/>
        <family val="2"/>
        <charset val="177"/>
      </rPr>
      <t>.</t>
    </r>
  </si>
  <si>
    <t>בעוד ששינוי במחיר המוצר (P) גורם לצרכנים לזוז על גבי עקומת הביקוש, ייתכנו שינויים המזיזים את עקומת הביקוש עצמה.</t>
  </si>
  <si>
    <t>שיעור 4 - חלק ב</t>
  </si>
  <si>
    <t>שיעור 5 - גמישות הביקוש</t>
  </si>
  <si>
    <t>באופן פשוט ובקצרה: גמישות גבוהה = הצרכנים מאד רגישים למחיר המוצר</t>
  </si>
  <si>
    <t>והם מגיבים בחריפות לשינויים במחיר:</t>
  </si>
  <si>
    <t>מחיר עולה &gt;&gt;&gt; הכמות המבוקשת יורדת במידה רבה</t>
  </si>
  <si>
    <t>מחיר יורד &gt;&gt;&gt; הכמות המבוקשת עולה במידה רבה</t>
  </si>
  <si>
    <t>באופן פשוט ובקצרה: גמישות נמוכה = הצרכנים לא רגישים למחיר המוצר</t>
  </si>
  <si>
    <t>ולכן תגובתם לשינויי מחיר ״מתונה״:</t>
  </si>
  <si>
    <t>מחיר עולה &gt;&gt;&gt; הכמות יורדת במידה מתונה (״בקטנה״)</t>
  </si>
  <si>
    <t>מחיר יורד &gt;&gt;&gt; הכמות עולה במידה מתונה (״בקטנה״)</t>
  </si>
  <si>
    <t xml:space="preserve">בגדול: אם הגמישות גבוהה והמחיר עולה - הוצאות הצרכן דווקא ירדו. </t>
  </si>
  <si>
    <t>מדוע? כי אמנם המחיר P עלה, אבל הכמות Q ירדה ״חזק״ (כי הגמישות גבוהה) וההוצאה היא P*Q</t>
  </si>
  <si>
    <t xml:space="preserve">אם הגמישות גבוהה והמחיר יורד - הוצאות הצרכן דווקא יעלו. </t>
  </si>
  <si>
    <t>מדוע? כי אמנם המחיר P ירד, אבל הכמות Q עלתה ״חזק״ (כי הגמישות גבוהה) וההוצאה P*Q</t>
  </si>
  <si>
    <t>אם הגמישות נמוכה והמחיר עולה - הוצאות הצרכן יעלו.</t>
  </si>
  <si>
    <t>מדוע? כי המחיר P עלה, ולמרות שהכמות יורדת - היא יורדת ״בקטנה״ (גמישות נמוכה)</t>
  </si>
  <si>
    <t xml:space="preserve">אם הגמישות נמוכה והמחיר יורד - הוצאות הצרכן ירדו. </t>
  </si>
  <si>
    <t xml:space="preserve">מדוע? כי המחיר P ירד, ולמרות שהכמות עלתה - היא עולה ״בקטנה״ (גמישות נמוכה). </t>
  </si>
  <si>
    <t>(Q↓P↑)</t>
  </si>
  <si>
    <t>Q↓↓</t>
  </si>
  <si>
    <r>
      <rPr>
        <sz val="16"/>
        <color rgb="FFFF0000"/>
        <rFont val="Cambria Math"/>
        <family val="1"/>
      </rPr>
      <t>↓</t>
    </r>
    <r>
      <rPr>
        <sz val="11"/>
        <rFont val="Cambria Math"/>
        <family val="1"/>
      </rPr>
      <t xml:space="preserve">
(Q↓↓P↑)</t>
    </r>
  </si>
  <si>
    <t>Q↑↑</t>
  </si>
  <si>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</si>
  <si>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</si>
  <si>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</si>
  <si>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t>אין שינוי בהוצאות</t>
  </si>
  <si>
    <t>(Q↑P↓)</t>
  </si>
  <si>
    <t>Q↓↓↓↓↓↓↓↓↓↓
0</t>
  </si>
  <si>
    <t xml:space="preserve">במחיר של 40 ש״ח לנקניק הוא מתכנן לצרוך 7 נקניקים. </t>
  </si>
  <si>
    <t>מוצר נייטלי: מוצר שהביקוש לו איננו מושפע מההכנסה.</t>
  </si>
  <si>
    <t xml:space="preserve">עבור אסיף, כנתון, שינויים בהכנסה לא משפיעים על הכמות המבוקשת מלחם (צורך בכל מקרה 10 ככרות). </t>
  </si>
  <si>
    <t>גמישות קשיחה לחלוטין: לא משנה מה מחיר המוצר, קונים ממנו תמיד את אותה הכמות.</t>
  </si>
  <si>
    <t>על פי הנתון, לא משנה מה המחיר, קונים 10 ככרות לחם. לכן עומדים בהגדרה של ביקוש קשיח לחלוטין ללחם.</t>
  </si>
  <si>
    <t xml:space="preserve">מאותה הסיבה, אם ישתנה מחיר הקפה, זה לא ישנה את הביקוש ללחם = בלתי תלויים. </t>
  </si>
  <si>
    <t>תשובה א</t>
  </si>
  <si>
    <t>ניטרלי</t>
  </si>
  <si>
    <t>עלייה בהכנסה = ביקוש קטן</t>
  </si>
  <si>
    <t>עלייה בהכנסה = ביקוש לא משתנה</t>
  </si>
  <si>
    <t>בלתי תלויים</t>
  </si>
  <si>
    <t>עלייה במחיר קפה &gt;&gt;&gt; ביקוש למאפה גדל</t>
  </si>
  <si>
    <t>עלייה במחיר קפה === אין השפעה על ביקוש למאפה</t>
  </si>
  <si>
    <t>עלייה בהכנסה = ביקוש גדל &gt;&gt;&gt;&gt;&gt;&gt; זה המצב פה: אם מרוויחים יותר, קונים יותר</t>
  </si>
  <si>
    <t>עלייה במחיר קפה &gt;&gt;&gt; ביקוש למאפה קטן ===&gt; כאן המוצרים משלימים</t>
  </si>
  <si>
    <t>שאלה 22</t>
  </si>
  <si>
    <t>ערן בעל עקומת ביקוש יחידתית לנקניק.</t>
  </si>
  <si>
    <t xml:space="preserve">ידוע שמחיר הנקניק 10 ש״ח לק״ג ובמחיר זה, ערן צורך 100 ק״ג נקניקים בחודש. </t>
  </si>
  <si>
    <t xml:space="preserve">לכמה עלה מחיר הנקניק אם ידוע שערן הקטין את צריכת הנקניק ל-90 ק״ג נקניקים בחודש. </t>
  </si>
  <si>
    <t xml:space="preserve">אם עקומת הביקוש יחידתית = סך ההוצאה (מחיר כפול כמות) חייבת להשאר זהה, תמיד. </t>
  </si>
  <si>
    <t>במצב המוצא, סך ההוצאה היא לפי:</t>
  </si>
  <si>
    <t xml:space="preserve">10 * 100 = </t>
  </si>
  <si>
    <t>הואיל ועקומת הביקוש יחידתית, גם במצב החדש, ההוצאה חייבת להשאר 1,000:</t>
  </si>
  <si>
    <t>P * 90 =</t>
  </si>
  <si>
    <t>נסמן את המחיר החדש באות P ונקבל:</t>
  </si>
  <si>
    <t xml:space="preserve">P = </t>
  </si>
  <si>
    <t>מסקנה: מחיר הנקניק עלה לכ-11.11 ש״ח לק״ג (התשובה הסופית).</t>
  </si>
  <si>
    <t>שאלה 23</t>
  </si>
  <si>
    <t>אושר חומלת על בעלי החיים ולכן החליטה לעבור לצריכת נקניק העשוי משיבוטי זבובים.</t>
  </si>
  <si>
    <t>טענה 1: אם גמישות הביקוש לנקניק יחידתית, עלייה במחיר הנקניק תוביל להורדת ההוצאה עליו</t>
  </si>
  <si>
    <t>טענה 2: אם גמישות הביקוש לנקניק קשיחה לחלוטין, עלייה במחיר הנקניק לא תשפיע על ההוצאות לרכישתו</t>
  </si>
  <si>
    <t>טענה 3: אם גמישות הביקוש לנקניק היא 5, עלייה במחיר הנקניק תוביל לעלייה של ההוצאה עליו.</t>
  </si>
  <si>
    <t xml:space="preserve">נדרש: חוו דעתכם לגבי כל טענה - האם היא נכונה / שגויה. </t>
  </si>
  <si>
    <r>
      <t xml:space="preserve">טענה 1: שגויה. כאשר גמישות הביקוש יחידתית, שינויי מחיר אינם משפיעים על </t>
    </r>
    <r>
      <rPr>
        <b/>
        <sz val="12"/>
        <color theme="1"/>
        <rFont val="David"/>
        <family val="2"/>
        <charset val="177"/>
      </rPr>
      <t>סך ההוצאה</t>
    </r>
    <r>
      <rPr>
        <sz val="12"/>
        <color theme="1"/>
        <rFont val="David"/>
        <family val="2"/>
        <charset val="177"/>
      </rPr>
      <t xml:space="preserve">. </t>
    </r>
  </si>
  <si>
    <r>
      <t xml:space="preserve">טענה 2: שגויה. אם הגמישות קשיחה לחלוטין, הכמות לא משתנה כתוצאה מעליית מחיר, </t>
    </r>
    <r>
      <rPr>
        <b/>
        <sz val="12"/>
        <color theme="1"/>
        <rFont val="David"/>
        <family val="2"/>
        <charset val="177"/>
      </rPr>
      <t>ההוצאה - גדלה</t>
    </r>
    <r>
      <rPr>
        <sz val="12"/>
        <color theme="1"/>
        <rFont val="David"/>
        <family val="2"/>
        <charset val="177"/>
      </rPr>
      <t>!</t>
    </r>
  </si>
  <si>
    <t xml:space="preserve">טענה 3: </t>
  </si>
  <si>
    <t>גמישות ביקוש = 5</t>
  </si>
  <si>
    <t>במלים אחרות: גמישות ביקוש &gt; 1</t>
  </si>
  <si>
    <t>במלים אחרות: ביקוש גמיש</t>
  </si>
  <si>
    <t>כאשר הביקוש גמיש, עליית מחיר תקטין את הכמות ״חזק״</t>
  </si>
  <si>
    <t xml:space="preserve">ולכן סך ההוצאה P*Q תקטן (ולא תגדל). </t>
  </si>
  <si>
    <t>תרגול 5 - גמישות הביקוש</t>
  </si>
  <si>
    <t>שאלה 1 - גמישות הביקוש בהיבט ההגדרות</t>
  </si>
  <si>
    <t>טענה 1: כאשר גמישות הביקוש חיובית, המשמעות היא שהביקוש ״גמיש״</t>
  </si>
  <si>
    <t>טענה 2: כאשר גמישות הביקוש חיובית, עלייה במחיר המוצר מגדילה את הוצאות הצרכנים על המוצר</t>
  </si>
  <si>
    <t>טענה 3: כאשר גמישות הביקוש היא בערך של 1, שינויים במחיר המוצר לא ישפיעו על הכמות המבוקשת</t>
  </si>
  <si>
    <t>טענה 4: כאשר גמישות הביקוש קטנה מ-1, עלייה במחיר המוצר מגדילה את הוצאות הצרכנים על המוצר.</t>
  </si>
  <si>
    <t>ה. טענה 4 בלבד</t>
  </si>
  <si>
    <t>ו. כל הטענות שגויות / קומבינציה אחרת שאיננה בנתונים</t>
  </si>
  <si>
    <t>ד. טענות 2 ו 4</t>
  </si>
  <si>
    <t xml:space="preserve">גמישות ביקוש = רגישות (עוצמת ההשפעה) של המחיר על הכמות המבוקשת. </t>
  </si>
  <si>
    <t>כל מקרה שבו יש השפעה כלשהי של המחיר על הכמות (כל מקרה שאיננו הקשיח לחלוטין) = גמישות ביקוש חיובית.</t>
  </si>
  <si>
    <t>גמישות הביקוש קטנה מ-1: ״קשיח״</t>
  </si>
  <si>
    <t>גמישות הביקוש שווה ל-1: ״יחידתית״</t>
  </si>
  <si>
    <t>גמישות ביקוש שואפת לאינסוף: ״גמיש לחלוטין״</t>
  </si>
  <si>
    <t>זה לא המצב בשאלה, כי מצויין: גמישות חיובית (גדולה מ-0)</t>
  </si>
  <si>
    <r>
      <t>גמישות הביקוש גדולה מ-1: ״</t>
    </r>
    <r>
      <rPr>
        <b/>
        <sz val="12"/>
        <color theme="1"/>
        <rFont val="David"/>
        <family val="2"/>
        <charset val="177"/>
      </rPr>
      <t>גמיש</t>
    </r>
    <r>
      <rPr>
        <sz val="12"/>
        <color theme="1"/>
        <rFont val="David"/>
        <family val="2"/>
        <charset val="177"/>
      </rPr>
      <t>״</t>
    </r>
  </si>
  <si>
    <r>
      <t xml:space="preserve">כלומר: גמישות חיובית לא מבטיחה ביקוש ״גמיש״, על הערך להיות חיובי וגדול מ-1. </t>
    </r>
    <r>
      <rPr>
        <b/>
        <sz val="12"/>
        <color theme="1"/>
        <rFont val="David"/>
        <family val="2"/>
        <charset val="177"/>
      </rPr>
      <t>הטענה שגויה</t>
    </r>
    <r>
      <rPr>
        <sz val="12"/>
        <color theme="1"/>
        <rFont val="David"/>
        <family val="2"/>
        <charset val="177"/>
      </rPr>
      <t>.</t>
    </r>
  </si>
  <si>
    <t xml:space="preserve">כאשר גמישות הביקוש חיובית, ואין שום דרך לדעת האם היא גדולה / קטנה / שווה ל-1, </t>
  </si>
  <si>
    <t>המצבים האפשריים הם:</t>
  </si>
  <si>
    <t>כאשר המחיר עולה = ההוצאה עולה; כשהמחיר יורד = ההוצאה יורדת</t>
  </si>
  <si>
    <t>גם כשהמחיר עולה וגם כשהוא יורד = ההוצאה קבועה (ללא שינוי)</t>
  </si>
  <si>
    <t>כאשר המחיר עולה = ההוצאה יורדת; כשהמחיר יורד = ההוצאה עולה</t>
  </si>
  <si>
    <t>כאשר המחיר עולה = ההוצאה מתאפסת; כאשר המחיר יורד = ההוצאה אינסופית</t>
  </si>
  <si>
    <t xml:space="preserve">ואחרי כל הרענון הזה: הטענה שגויה. </t>
  </si>
  <si>
    <t>כי: גמישות ביקוש חיובית יכולה להיות קטנה מ-1, שווה ל-1, גדולה מ-1....</t>
  </si>
  <si>
    <t>ספציפית - זה אומר שאני לא יכול לדעת מהו סוג הגמישות.</t>
  </si>
  <si>
    <t>בהינתן שרק אם הביקוש קשיח עלייה במחיר גוררת עלייה בהוצאות - לא נוכל לקבוע</t>
  </si>
  <si>
    <t>בנתוני השאלה שזו אכן תהיה השפעה.</t>
  </si>
  <si>
    <t>בקיצור: ״אחי, P שעולה ומוביל להוצאות עולות - זה רק בביקוש קשיח. וכאן אין מספיק מידע לקבוע שהביקוש קשיח״</t>
  </si>
  <si>
    <t xml:space="preserve">גמישות ביקוש = 1 = גמישות יחידתית = שינויים במחיר לא משנים (לא משפיעים) על ההוצאה. </t>
  </si>
  <si>
    <t>הטענה שגויה - משום שיש הבדל בין ״הוצאות קבועות״ (שאכן מאפיינות גמישות ביקוש יחידתית)</t>
  </si>
  <si>
    <t>לבין ״כמות קבועה״ ביחס למחיר - תתקיים רק כאשר הביקוש קשיח לחלוטין, גמישות 0, זה לא המצב.</t>
  </si>
  <si>
    <t>בקיצור = גמישות שווה ל-1 משמעה: ההוצאות קבועות - לא הכמויות!</t>
  </si>
  <si>
    <t>שגויה</t>
  </si>
  <si>
    <t>גמישות קטנה מ-1 = ביקוש קשיח: עלייה במחיר מגדילה את ההוצאות!</t>
  </si>
  <si>
    <t>נכונה</t>
  </si>
  <si>
    <t xml:space="preserve">לכן, בשורה התחתונה, רק טענה 4 נכונה - התשובה ה. </t>
  </si>
  <si>
    <t>שאלה 2 - גמישות הביקוש בהיבט ההגדרות</t>
  </si>
  <si>
    <t>לפניכם מספר טענות, יש לסמן את הנכונה / הנכונות:</t>
  </si>
  <si>
    <t>טענה 1: אם אמיר קונה המון אבוקדו, בתור צרכן, ועלייה מזערית במחיר האבוקדו גורמת לכך שיפסיק לרכש אותו,</t>
  </si>
  <si>
    <t>הרי שאמיר בחור קשוח, ובהתאם, הביקוש שלו לאבוקדו קשיח לחלוטין</t>
  </si>
  <si>
    <t>טענה 2: ערן קונה 500 ק״ג נקניק כל חודש בעלות של 10 ש״ח לק״ג. ידוע שכאשר מחיר הנקניק עולה ל-11 ש״ח</t>
  </si>
  <si>
    <t xml:space="preserve">לק״ג, ערן מקטין את כמות הנקניק הנרכשת על ידו ל-480 ק״ג. לפיכך, הביקוש שלו לנקניק גמיש. </t>
  </si>
  <si>
    <t>טענה 3: הדר קונה מעיים באורך 40 מטרים בחודש, בעלות של 12 ש״ח למטר. כאשר מחיר למטר מעיים</t>
  </si>
  <si>
    <t xml:space="preserve">יורד ל-8 ש״ח, הדר קונה מעיים באורך 48 מטרים. לפיכך, הביקוש שלה למעיים יחידתי. </t>
  </si>
  <si>
    <t xml:space="preserve">טענה 4: משה קונה קפה לעובדי המשרד מדי יום. הוא רוכש 100 כוסות קפה לעובדיו במחיר של 5 ש״ח לכוס. </t>
  </si>
  <si>
    <t>ידוע שבמידה ומחיר הקפה יעלה, הוא לא ישנה את כמות כוסות הקפה שהוא רוכש. לפיכך, ניתן לקבוע</t>
  </si>
  <si>
    <r>
      <rPr>
        <b/>
        <u/>
        <sz val="12"/>
        <color rgb="FFFF0000"/>
        <rFont val="David"/>
        <family val="2"/>
        <charset val="177"/>
      </rPr>
      <t>גמיש לחלוטין</t>
    </r>
    <r>
      <rPr>
        <sz val="12"/>
        <color theme="1"/>
        <rFont val="David"/>
        <family val="2"/>
        <charset val="177"/>
      </rPr>
      <t xml:space="preserve"> </t>
    </r>
    <r>
      <rPr>
        <strike/>
        <sz val="12"/>
        <color theme="1"/>
        <rFont val="David"/>
        <family val="2"/>
        <charset val="177"/>
      </rPr>
      <t>/ גמיש / יחידתי / קשיח / קשיח לחלוטין</t>
    </r>
  </si>
  <si>
    <t>הטענה שגויה</t>
  </si>
  <si>
    <t>הוצ׳ במחיר 10:</t>
  </si>
  <si>
    <t>במחיר 11:</t>
  </si>
  <si>
    <t>כלומר - יש כאן מצב שבו עליית מחיר לוותה בעלייה בהוצאה</t>
  </si>
  <si>
    <t xml:space="preserve">מקרה כזה מתאים לביקוש קשיח </t>
  </si>
  <si>
    <r>
      <rPr>
        <strike/>
        <sz val="12"/>
        <color theme="1"/>
        <rFont val="David"/>
        <family val="2"/>
        <charset val="177"/>
      </rPr>
      <t>גמיש לחלוטין / גמיש / יחידתי /</t>
    </r>
    <r>
      <rPr>
        <sz val="12"/>
        <color theme="1"/>
        <rFont val="David"/>
        <family val="2"/>
        <charset val="177"/>
      </rPr>
      <t xml:space="preserve"> </t>
    </r>
    <r>
      <rPr>
        <b/>
        <u/>
        <sz val="12"/>
        <color rgb="FFFF0000"/>
        <rFont val="David"/>
        <family val="2"/>
        <charset val="177"/>
      </rPr>
      <t>קשיח</t>
    </r>
    <r>
      <rPr>
        <sz val="12"/>
        <color theme="1"/>
        <rFont val="David"/>
        <family val="2"/>
        <charset val="177"/>
      </rPr>
      <t xml:space="preserve"> / </t>
    </r>
    <r>
      <rPr>
        <strike/>
        <sz val="12"/>
        <color theme="1"/>
        <rFont val="David"/>
        <family val="2"/>
        <charset val="177"/>
      </rPr>
      <t>קשיח לחלוטין</t>
    </r>
  </si>
  <si>
    <t>הוצ׳ במחיר 12:</t>
  </si>
  <si>
    <t>במחיר 8:</t>
  </si>
  <si>
    <t>יש כאן מצב שבו ירידת מחיר לוותה בירידה בהוצאה</t>
  </si>
  <si>
    <t>מקרה כזה מתאים לביקוש קשיח</t>
  </si>
  <si>
    <r>
      <t>אם גמישות ביקוש = 0, אין השפעה של המחיר על הכמות המבוקשת (מצב כזה זכה לכינוי ״</t>
    </r>
    <r>
      <rPr>
        <b/>
        <sz val="12"/>
        <color rgb="FFFF0000"/>
        <rFont val="David"/>
        <family val="2"/>
        <charset val="177"/>
      </rPr>
      <t>ביקוש קשיח לחלוטין</t>
    </r>
    <r>
      <rPr>
        <b/>
        <sz val="12"/>
        <color theme="1"/>
        <rFont val="David"/>
        <family val="2"/>
        <charset val="177"/>
      </rPr>
      <t xml:space="preserve">״). </t>
    </r>
  </si>
  <si>
    <t xml:space="preserve">שגמישות הביקוש של משה לכוסות הקפה היא חיובית אך קטנה מ-1. </t>
  </si>
  <si>
    <t>מצב שבו עליית מחיר איננה משנה את הכמות כלל</t>
  </si>
  <si>
    <r>
      <t xml:space="preserve">הוא מצב של ביקוש </t>
    </r>
    <r>
      <rPr>
        <b/>
        <sz val="12"/>
        <color theme="1"/>
        <rFont val="David"/>
        <family val="2"/>
        <charset val="177"/>
      </rPr>
      <t>קשיח לחלוטין</t>
    </r>
    <r>
      <rPr>
        <sz val="12"/>
        <color theme="1"/>
        <rFont val="David"/>
        <family val="2"/>
        <charset val="177"/>
      </rPr>
      <t xml:space="preserve">. </t>
    </r>
  </si>
  <si>
    <t>הערך המתמטי של הגמישות במצב קשיח לחלוטין</t>
  </si>
  <si>
    <t xml:space="preserve">הוא 0 (לא חיובי). </t>
  </si>
  <si>
    <t xml:space="preserve">על פי הטענה, מספיק שהביקוש יהיה ״קשיח״ </t>
  </si>
  <si>
    <t>כדי לקיים את התוצאה. זה לא נכון. אם הביקוש קשיח</t>
  </si>
  <si>
    <t>עליית מחיר מלווה בירידת כמות.</t>
  </si>
  <si>
    <r>
      <rPr>
        <strike/>
        <sz val="12"/>
        <color theme="1"/>
        <rFont val="David"/>
        <family val="2"/>
        <charset val="177"/>
      </rPr>
      <t>גמיש לחלוטין / גמיש / יחידתי / קשיח /</t>
    </r>
    <r>
      <rPr>
        <sz val="12"/>
        <color theme="1"/>
        <rFont val="David"/>
        <family val="2"/>
        <charset val="177"/>
      </rPr>
      <t xml:space="preserve"> </t>
    </r>
    <r>
      <rPr>
        <b/>
        <u/>
        <sz val="12"/>
        <color rgb="FFFF0000"/>
        <rFont val="David"/>
        <family val="2"/>
        <charset val="177"/>
      </rPr>
      <t>קשיח לחלוטין</t>
    </r>
  </si>
  <si>
    <t>שיעור 6 - שיווי משקל</t>
  </si>
  <si>
    <t>ככלל: שיווי המשקל נקרא</t>
  </si>
  <si>
    <t>כך משום שהוא מבטא מצב</t>
  </si>
  <si>
    <t>שבו הכמות המבוקשת</t>
  </si>
  <si>
    <t>שווה לכמות המוצעת</t>
  </si>
  <si>
    <t>ולכן לא מתקיים ״לחץ״</t>
  </si>
  <si>
    <t>לשינויי מחירים או כמויות</t>
  </si>
  <si>
    <t>בשונה מהמצב שבו נמצאים</t>
  </si>
  <si>
    <t>מעל הנקודה (עודף היצע</t>
  </si>
  <si>
    <t>או מתחת לנקודה (עודף</t>
  </si>
  <si>
    <t>ביקוש שיוצר לחץ לעליית</t>
  </si>
  <si>
    <t>מחיר)</t>
  </si>
  <si>
    <t>שיוצר לחץ לירידת מחיר)</t>
  </si>
  <si>
    <t>כאשר אנו שואלים את עצמנו: איזו עקומה זזה?</t>
  </si>
  <si>
    <t>הביקוש או ההיצע?</t>
  </si>
  <si>
    <t xml:space="preserve">ניעזר בכלל: </t>
  </si>
  <si>
    <t xml:space="preserve">אם מנקודת ראות היצרן השינוי היחידי הוא במחיר - </t>
  </si>
  <si>
    <t>עקומת ההיצע לא זזה</t>
  </si>
  <si>
    <t xml:space="preserve">אם מנקודת ראות הצרכן השינוי היחידי הוא במחיר - </t>
  </si>
  <si>
    <t>עקומת הביקוש לא זזה</t>
  </si>
  <si>
    <t>אז מתי כן תהיה תזוזה? כאשר יתרחש אירוע שמשפיע</t>
  </si>
  <si>
    <t>על הביקוש או ההיצע ואיננו שינוי מחיר (שינוי עלויות חומרי</t>
  </si>
  <si>
    <t>גלם, שינוי טכנולוגי, שינוי בהכנסות, שינוי בטעמי צרכנים)</t>
  </si>
  <si>
    <t>שאלה 3.2.1 - אמיר ושיבולת השרון</t>
  </si>
  <si>
    <t xml:space="preserve">במשק ״אמירים״ קיימת קבוצת צרכנים אחת גדולה שניזונים מבורקס בלבד.  </t>
  </si>
  <si>
    <t>בענף מאפיות הבורקס מתחרים ביניהם יצרנים הפועלים תחת זיכיון ״שיבולת השרון״.</t>
  </si>
  <si>
    <t>עקומות הביקוש וההיצע רגילות (ברירת מחדל).</t>
  </si>
  <si>
    <t>לאחרונה, חלו השינויים הבאים במשק:</t>
  </si>
  <si>
    <t>הגיע החורף וקבוצת הצרכנים החלה להתאמן למטרות ״מסה״. כתוצאה מכך הצריכה הקלורית שלהם גבוהה יותר.</t>
  </si>
  <si>
    <t xml:space="preserve">מאפיות הבורקס החלו להשתמש בטכנולוגיה חדשנית שהוזילה מהותית את עלויות ייצור שומן הטרנס. </t>
  </si>
  <si>
    <t>נדרש: על בסיס שינויים אלו, מה יקרה למחיר ולכמות הבורקס?</t>
  </si>
  <si>
    <t>עלייה בביקוש</t>
  </si>
  <si>
    <t>גדלה</t>
  </si>
  <si>
    <t>עלה</t>
  </si>
  <si>
    <t>עלייה בהיצע</t>
  </si>
  <si>
    <t>כלומר בסך הכל הכמות גדלה ולא ניתן לדעת</t>
  </si>
  <si>
    <t>מה יקרה למחיר! זו התשובה חיימי</t>
  </si>
  <si>
    <t>גידול בעלויות הייצור = ירידה בהיצע</t>
  </si>
  <si>
    <t>כלומר, היצרנים דורשים מחיר גבוה יותר</t>
  </si>
  <si>
    <t>עבור מוצריהם, וכתוצאה מכך - עקום ההיצע</t>
  </si>
  <si>
    <t xml:space="preserve">נע למעלה / שמאלה. </t>
  </si>
  <si>
    <t>הואיל ועקום הביקוש קשיח לחלוטין (נתון הצרכנים</t>
  </si>
  <si>
    <t>קונים תמיד 10 נקניקים ויהי מה)</t>
  </si>
  <si>
    <t xml:space="preserve">עוברים מנקודה A לנקודה B, המחיר עולה - הכמות לל״ש. </t>
  </si>
  <si>
    <t>שאלה 4.1 - שילוב של שינויים בשיווי משקל, הוצאות צרכן וגמישות</t>
  </si>
  <si>
    <t>במשק קיימות עקומות ביקוש והיצע רגילות לנקניק והוא פועל בתנאי תחרות משוכללת.</t>
  </si>
  <si>
    <t xml:space="preserve">לאחרונה, חלה עלייה בהכנסות הצרכנים, וידוע שנקניק הוא מוצר נורמלי. </t>
  </si>
  <si>
    <t>בנתונים אלו, הסבירו מה יקרה להוצאות הצרכנים בעקבות השינוי (יעלו, ירדו, לא ישתנו):</t>
  </si>
  <si>
    <t>א. כאשר הביקוש לנקניק גמיש.</t>
  </si>
  <si>
    <t xml:space="preserve">ב. כאשר הביקוש לנקניק קשיח. </t>
  </si>
  <si>
    <t>תזכורות:</t>
  </si>
  <si>
    <t>מוצר נורמלי - עלייה בהכנסה מובילה לעלייה בביקוש</t>
  </si>
  <si>
    <t>ביקוש גמיש - ההשפעה על הכמות חזקה יותר מההשפעה על המחיר</t>
  </si>
  <si>
    <t>ביקוש קשיח - ההשפעה על הכמות חלשה יותר מההשפעה על המחיר</t>
  </si>
  <si>
    <t>השינוי בשאלה זו - הוא על הצרכנים: עלייה בהכנסות עבור מוצר נורמלי</t>
  </si>
  <si>
    <t>מגדילה את ביקוש הצרכנים לאותו מוצר, ולכן עקום D נע ימינה</t>
  </si>
  <si>
    <t>הוצאות הצרכנים הן המכפלה של הכמות Q במחיר  P :</t>
  </si>
  <si>
    <t xml:space="preserve">סך הוצאות הצרכנים יעלו. </t>
  </si>
  <si>
    <t>במקרה זה השיפוט וההכרעה לפיה ההוצאה עולה בלתי תלוי בגמישות;</t>
  </si>
  <si>
    <t xml:space="preserve">גמישות נדרשת לטובת הכרעה רק כאשר Q ו-P משתנים בכיוונים מנוגדים. </t>
  </si>
  <si>
    <t>שאלה 4.2</t>
  </si>
  <si>
    <t>במשק ״פרונסה״ קיימים אך ורק יצרני פלאפל ״אולד סקול״. כל יצרן פלאפל מכין בבוקר את עיסת החומוס שלו, לוקח</t>
  </si>
  <si>
    <t xml:space="preserve">אותה לבוטקה, מטגן את הפלאפל הטרי וברגע שנגמר הסיר - הולך הביתה. </t>
  </si>
  <si>
    <t>ידוע שעקומת הביקוש למוצר פלאפל רגילה. לאחרונה, בעקבות שינוי בטעמי הצרכנים, הם החליטו להגדיל את היקף</t>
  </si>
  <si>
    <r>
      <t xml:space="preserve">צריכת המזון </t>
    </r>
    <r>
      <rPr>
        <b/>
        <sz val="12"/>
        <color theme="1"/>
        <rFont val="David"/>
        <family val="2"/>
        <charset val="177"/>
      </rPr>
      <t>הלא מטוגן</t>
    </r>
    <r>
      <rPr>
        <sz val="12"/>
        <color theme="1"/>
        <rFont val="David"/>
        <family val="2"/>
        <charset val="177"/>
      </rPr>
      <t xml:space="preserve">. </t>
    </r>
  </si>
  <si>
    <t>נדרש: בנתונים אלו, מהו סך השינוי בהוצאות הצרכנים?</t>
  </si>
  <si>
    <t>עקום ההיצע קשיח לחלוטין. מדוע? משום שאם כל יצרן</t>
  </si>
  <si>
    <t>מכין תמיד את אותה כמות עיסת פלאפל, וברגע שנגמר</t>
  </si>
  <si>
    <t xml:space="preserve">חוזר הביתה - הכמות המוצעת קבועה. </t>
  </si>
  <si>
    <t>כאשר המחיר יורד והכמות לא משתנה, המכפלה של הכמות במחיר</t>
  </si>
  <si>
    <t xml:space="preserve">זה לא תלוי בגמישויות. </t>
  </si>
  <si>
    <r>
      <t xml:space="preserve">אשר מגדירה את </t>
    </r>
    <r>
      <rPr>
        <b/>
        <sz val="12"/>
        <color theme="1"/>
        <rFont val="David"/>
        <family val="2"/>
        <charset val="177"/>
      </rPr>
      <t>סך ההוצאה חייבת לרדת</t>
    </r>
    <r>
      <rPr>
        <sz val="12"/>
        <color theme="1"/>
        <rFont val="David"/>
        <family val="2"/>
        <charset val="177"/>
      </rPr>
      <t xml:space="preserve">. </t>
    </r>
  </si>
  <si>
    <t>שוק מכונות גילוח הנוצות בארץ נמצא בשיווי משקל בתחרות משוכללת. לאחרונה התייקרו עלויות הייצור</t>
  </si>
  <si>
    <r>
      <t xml:space="preserve">עקום </t>
    </r>
    <r>
      <rPr>
        <b/>
        <sz val="12"/>
        <rFont val="David"/>
        <family val="2"/>
        <charset val="177"/>
      </rPr>
      <t>הביקוש</t>
    </r>
    <r>
      <rPr>
        <sz val="12"/>
        <rFont val="David"/>
        <family val="2"/>
        <charset val="177"/>
      </rPr>
      <t xml:space="preserve"> למוצר הנוכחי (משחת שיניים) נעה ימינה</t>
    </r>
  </si>
  <si>
    <t>עקומת הביקוש לאייפדים היא קשיחה לחלוטין. לאחרונה חל שיפור טכנולוגי בייצור האייפדים. לפיכך:</t>
  </si>
  <si>
    <t>תרגול 6 מיום 8.5.2025 פתר תרגילים נבחרים מהמתוארים להלן:</t>
  </si>
  <si>
    <t xml:space="preserve">עלייה בעלויות הייצור כגון חומרי גלם - </t>
  </si>
  <si>
    <t>ירידה בהיצע - עקום ההיצע עולה למעלה</t>
  </si>
  <si>
    <t>S1</t>
  </si>
  <si>
    <t>בעקבות השינוי עברנו משיווי משקל בנקודה A</t>
  </si>
  <si>
    <t>לשיווי משקל בנקודה B</t>
  </si>
  <si>
    <t xml:space="preserve">מה שמוביל למסקנה לפיה המחיר יעלה והכמות תקטן. </t>
  </si>
  <si>
    <t>שאלה 2 מתארת מקרה זהה לשאלה 1 - כלומר, מצב שבו בעקבותה שינוי חלה</t>
  </si>
  <si>
    <t xml:space="preserve">ירידה בהיצע, הכמות ירדה, המחיר עלה. </t>
  </si>
  <si>
    <t>אלא שההיגדים השונים במסיחים מדברים על הוצאות הצרכנים.</t>
  </si>
  <si>
    <t>כאשר השינוי במחיר ובכמות הוא באותו כיוון (כמות עולה וגם מחיר עולה, כמות יורדת וגם מחיר יורד)</t>
  </si>
  <si>
    <t>כמובן שאפשר לדעת באופן חד משמעי מה קרה להוצאה שהיא המכפלה בין המחיר לכמות.</t>
  </si>
  <si>
    <t>אלא שבמצב שבו השינויים הם בכיוונים מנוגדים - כמות ירדה אבל המחיר עלה - לא ניתן לדעת</t>
  </si>
  <si>
    <t>מהו השינוי במכפלת הכמות במחיר, כלומר בסך ההוצאה, ללא מידע ספציפי לגבי גמישות הביקוש.</t>
  </si>
  <si>
    <t>אם הביקוש גמיש: המחיר עלה, אבל הכמות ירדה מאד חזק ===&gt; סך ההוצאה יורדת</t>
  </si>
  <si>
    <t>אם הביקוש קשיח: המחיר עלה, אבל הכמות ירדה ״חלש״ ====&gt; סך ההוצאה עולה</t>
  </si>
  <si>
    <t xml:space="preserve">לכן, מבין האפשרויות הקיימות, התשובה ב. </t>
  </si>
  <si>
    <t>שוק הטונה</t>
  </si>
  <si>
    <t>כאשר מחיר מוצר תחליפי עולה --- הביקוש למוצר הנוכחי עולה</t>
  </si>
  <si>
    <t>המחשה פשוטה: אם אני מדבר על מוניות ואוטובוסים;</t>
  </si>
  <si>
    <t>עלייה במחיר הנסיעה במונית תגדיל את הביקוש לנסיעה באוטובוס.</t>
  </si>
  <si>
    <t>D1</t>
  </si>
  <si>
    <t xml:space="preserve">עלייה בביקוש - תנועה ימינה ולמעלה של עקומת הביקוש ומעבר משיווי משקל בנקודה A לשיווי משקל בנקודה B. </t>
  </si>
  <si>
    <t xml:space="preserve">המחיר עולה, הכמות עולה &gt;&gt;&gt; ולכן הוצאות הצרכנים (מכפלת הכמות במחיר) עולות. </t>
  </si>
  <si>
    <t xml:space="preserve">התשובה הנכונה היא ג. </t>
  </si>
  <si>
    <t>מרגרינה</t>
  </si>
  <si>
    <t>לפי ההגדרה של מוצר נחות, כאשר חלה עלייה בהכנסות הצרכנים,</t>
  </si>
  <si>
    <t xml:space="preserve">הביקוש למוצר קטן. עקומת הביקוש נעה שמאלה / למטה. </t>
  </si>
  <si>
    <t>בנוסף, השיפור הטכנולוגי בשוק המרגרינה משמעו, שהיצע המרגרינה עולה,</t>
  </si>
  <si>
    <t xml:space="preserve">כלומר עקום ההיצע נע ימינה ולמטה. </t>
  </si>
  <si>
    <t>הואיל ומדובר בשתי השפעות בבו זמנית, ועל מנת שלא להתבלבל, אסדר כל אחת מההשפעות בנפרד בהיבט השפעתה הספציפית</t>
  </si>
  <si>
    <t>על הכמות ועל המחיר, ואז אסכם את ההשפעות:</t>
  </si>
  <si>
    <t>ירידה בביקוש</t>
  </si>
  <si>
    <t>קטנה</t>
  </si>
  <si>
    <t>לא יודע</t>
  </si>
  <si>
    <t>לכן התשובה ב</t>
  </si>
  <si>
    <t>טלפונים סלולריים</t>
  </si>
  <si>
    <t xml:space="preserve">הואיל ויש ירידה בהיצע כנתון - </t>
  </si>
  <si>
    <t xml:space="preserve">עקום ההיצע נע שמאלה / למעלה. </t>
  </si>
  <si>
    <t>נק׳ שיווי המשקל החדשה - נק׳ B,</t>
  </si>
  <si>
    <t>המשקפת עליית מחיר וירידה בכמות.</t>
  </si>
  <si>
    <t>מה יקרה לסך ההוצאה?</t>
  </si>
  <si>
    <t>הואיל והשינוי במחיר מהשינוי בכמות,</t>
  </si>
  <si>
    <t>צריך לדעת מה הגמישות.</t>
  </si>
  <si>
    <t>למזלנו, ציינו מפורשות בתחילת השאלה</t>
  </si>
  <si>
    <t>שהביקוש בעל גמישות יחידתית,</t>
  </si>
  <si>
    <t xml:space="preserve">לכן - סך ההוצאה תיוותר זהה. </t>
  </si>
  <si>
    <t xml:space="preserve">תשובה א. </t>
  </si>
  <si>
    <t>קרמבואים</t>
  </si>
  <si>
    <t xml:space="preserve">עקומת ביקוש קשיחה לחלוטין - </t>
  </si>
  <si>
    <t>מילולית: לא משנה מה המחיר,</t>
  </si>
  <si>
    <t>הכמות המבוקשת זהה.</t>
  </si>
  <si>
    <t>גרפית: עקומת הביקוש מקבילה לציר</t>
  </si>
  <si>
    <t xml:space="preserve">האנכי </t>
  </si>
  <si>
    <t>שיפור טכנולוגי - שיפור באופן הייצור</t>
  </si>
  <si>
    <t>על ידי היצרן, עלויותיו קטנות, היצע היצרן</t>
  </si>
  <si>
    <t>גדל כי יותר משתלם לו לייצר - תכל׳ס,</t>
  </si>
  <si>
    <t xml:space="preserve">עקום ההיצע זז ימינה. </t>
  </si>
  <si>
    <t xml:space="preserve">לכן התשובה הנכונה היא א.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</si>
</sst>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_);\(#,##0.0\)"/>
    <numFmt numFmtId="167" formatCode="0.0000"/>
  </numFmts>
  <fonts count="49" x14ac:knownFonts="1">
    <font>
      <sz val="12"/>
      <color theme="1"/>
      <name val="Calibri"/>
      <family val="2"/>
      <scheme val="minor"/>
    </font>
    <font>
      <sz val="12"/>
      <color theme="1"/>
      <name val="David"/>
      <family val="2"/>
      <charset val="177"/>
    </font>
    <font>
      <b/>
      <sz val="12"/>
      <color theme="1"/>
      <name val="David"/>
      <family val="2"/>
      <charset val="177"/>
    </font>
    <font>
      <u/>
      <sz val="12"/>
      <color theme="1"/>
      <name val="David"/>
      <family val="2"/>
      <charset val="177"/>
    </font>
    <font>
      <sz val="12"/>
      <color rgb="FFFF0000"/>
      <name val="David"/>
      <family val="2"/>
      <charset val="177"/>
    </font>
    <font>
      <sz val="12"/>
      <color rgb="FF00B050"/>
      <name val="David"/>
      <family val="2"/>
      <charset val="177"/>
    </font>
    <font>
      <b/>
      <u/>
      <sz val="12"/>
      <color theme="1"/>
      <name val="David"/>
      <family val="2"/>
      <charset val="177"/>
    </font>
    <font>
      <b/>
      <sz val="12"/>
      <color rgb="FFFF0000"/>
      <name val="David"/>
      <family val="2"/>
      <charset val="177"/>
    </font>
    <font>
      <b/>
      <sz val="12"/>
      <color rgb="FF0070C0"/>
      <name val="David"/>
      <family val="2"/>
      <charset val="177"/>
    </font>
    <font>
      <b/>
      <sz val="12"/>
      <color rgb="FFD883FF"/>
      <name val="David"/>
      <family val="2"/>
      <charset val="177"/>
    </font>
    <font>
      <b/>
      <sz val="12"/>
      <color rgb="FF00B0F0"/>
      <name val="David"/>
      <family val="2"/>
      <charset val="177"/>
    </font>
    <font>
      <b/>
      <sz val="12"/>
      <color rgb="FF00B050"/>
      <name val="David"/>
      <family val="2"/>
      <charset val="177"/>
    </font>
    <font>
      <sz val="12"/>
      <color rgb="FF00B0F0"/>
      <name val="David"/>
      <family val="2"/>
      <charset val="177"/>
    </font>
    <font>
      <b/>
      <sz val="12"/>
      <color theme="4" tint="-0.249977111117893"/>
      <name val="David"/>
      <family val="2"/>
      <charset val="177"/>
    </font>
    <font>
      <sz val="9"/>
      <color theme="1"/>
      <name val="David"/>
      <family val="2"/>
      <charset val="177"/>
    </font>
    <font>
      <sz val="12"/>
      <name val="David"/>
      <family val="2"/>
      <charset val="177"/>
    </font>
    <font>
      <sz val="12"/>
      <color theme="0"/>
      <name val="David"/>
      <family val="2"/>
      <charset val="177"/>
    </font>
    <font>
      <i/>
      <sz val="12"/>
      <color theme="1"/>
      <name val="David"/>
      <family val="2"/>
      <charset val="177"/>
    </font>
    <font>
      <b/>
      <i/>
      <sz val="12"/>
      <color theme="1"/>
      <name val="David"/>
      <family val="2"/>
      <charset val="177"/>
    </font>
    <font>
      <b/>
      <sz val="12"/>
      <color theme="1"/>
      <name val="Calibri"/>
      <family val="2"/>
      <scheme val="minor"/>
    </font>
    <font>
      <b/>
      <sz val="12"/>
      <name val="David"/>
      <family val="2"/>
      <charset val="177"/>
    </font>
    <font>
      <b/>
      <i/>
      <sz val="12"/>
      <color rgb="FFFF0000"/>
      <name val="David"/>
      <family val="2"/>
      <charset val="177"/>
    </font>
    <font>
      <b/>
      <sz val="12"/>
      <color theme="2" tint="-0.499984740745262"/>
      <name val="David"/>
      <family val="2"/>
      <charset val="177"/>
    </font>
    <font>
      <sz val="12"/>
      <color theme="2" tint="-0.499984740745262"/>
      <name val="Calibri"/>
      <family val="2"/>
      <scheme val="minor"/>
    </font>
    <font>
      <sz val="11"/>
      <color theme="1"/>
      <name val="Cambria Math"/>
      <family val="1"/>
    </font>
    <font>
      <b/>
      <sz val="11"/>
      <color theme="1"/>
      <name val="Cambria Math"/>
      <family val="1"/>
    </font>
    <font>
      <sz val="11"/>
      <name val="Cambria Math"/>
      <family val="1"/>
    </font>
    <font>
      <b/>
      <sz val="11"/>
      <name val="Cambria Math"/>
      <family val="1"/>
    </font>
    <font>
      <b/>
      <sz val="12"/>
      <color theme="2" tint="-9.9978637043366805E-2"/>
      <name val="David"/>
      <family val="2"/>
      <charset val="177"/>
    </font>
    <font>
      <b/>
      <sz val="11"/>
      <color theme="2" tint="-9.9978637043366805E-2"/>
      <name val="Cambria Math"/>
      <family val="1"/>
    </font>
    <font>
      <sz val="11"/>
      <color theme="2" tint="-9.9978637043366805E-2"/>
      <name val="Cambria Math"/>
      <family val="1"/>
    </font>
    <font>
      <sz val="12"/>
      <color theme="2" tint="-9.9978637043366805E-2"/>
      <name val="David"/>
      <family val="2"/>
      <charset val="177"/>
    </font>
    <font>
      <b/>
      <u/>
      <sz val="12"/>
      <color rgb="FFFF0000"/>
      <name val="David"/>
      <family val="2"/>
      <charset val="177"/>
    </font>
    <font>
      <b/>
      <u/>
      <sz val="12"/>
      <color rgb="FF00B050"/>
      <name val="David"/>
      <family val="2"/>
      <charset val="177"/>
    </font>
    <font>
      <u/>
      <sz val="12"/>
      <name val="David"/>
      <family val="2"/>
      <charset val="177"/>
    </font>
    <font>
      <b/>
      <sz val="18"/>
      <color theme="1"/>
      <name val="David"/>
      <family val="2"/>
      <charset val="177"/>
    </font>
    <font>
      <sz val="18"/>
      <color theme="1"/>
      <name val="David"/>
      <family val="2"/>
      <charset val="177"/>
    </font>
    <font>
      <b/>
      <sz val="22"/>
      <color theme="1"/>
      <name val="David"/>
      <family val="2"/>
      <charset val="177"/>
    </font>
    <font>
      <b/>
      <sz val="16"/>
      <color theme="1"/>
      <name val="David"/>
      <family val="2"/>
      <charset val="177"/>
    </font>
    <font>
      <sz val="11"/>
      <color theme="1"/>
      <name val="David"/>
      <family val="2"/>
      <charset val="177"/>
    </font>
    <font>
      <b/>
      <sz val="12"/>
      <color theme="0"/>
      <name val="David"/>
      <family val="2"/>
      <charset val="177"/>
    </font>
    <font>
      <b/>
      <sz val="12"/>
      <color rgb="FF945200"/>
      <name val="David"/>
      <family val="2"/>
      <charset val="177"/>
    </font>
    <font>
      <sz val="10"/>
      <color theme="1"/>
      <name val="David"/>
      <family val="2"/>
      <charset val="177"/>
    </font>
    <font>
      <sz val="16"/>
      <color theme="1"/>
      <name val="David"/>
      <family val="2"/>
      <charset val="177"/>
    </font>
    <font>
      <sz val="9"/>
      <name val="David"/>
      <family val="2"/>
      <charset val="177"/>
    </font>
    <font>
      <sz val="8"/>
      <name val="David"/>
      <family val="2"/>
      <charset val="177"/>
    </font>
    <font>
      <sz val="14"/>
      <color rgb="FFFF0000"/>
      <name val="Cambria Math"/>
      <family val="1"/>
    </font>
    <font>
      <sz val="16"/>
      <color rgb="FFFF0000"/>
      <name val="Cambria Math"/>
      <family val="1"/>
    </font>
    <font>
      <strike/>
      <sz val="12"/>
      <color theme="1"/>
      <name val="David"/>
      <family val="2"/>
      <charset val="177"/>
    </font>
  </fonts>
  <fills count="23">
    <fill>
      <patternFill patternType="none"/>
    </fill>
    <fill>
      <patternFill patternType="gray125"/>
    </fill>
    <fill>
      <patternFill patternType="solid">
        <fgColor rgb="FFFFFF00"/>
        <bgColor indexed="64"/>
      </patternFill>
    </fill>
    <fill>
      <patternFill patternType="solid">
        <fgColor rgb="FFFFFD78"/>
        <bgColor indexed="64"/>
      </patternFill>
    </fill>
    <fill>
      <patternFill patternType="solid">
        <fgColor rgb="FF73FB79"/>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FF8AD8"/>
        <bgColor indexed="64"/>
      </patternFill>
    </fill>
    <fill>
      <patternFill patternType="solid">
        <fgColor theme="1"/>
        <bgColor indexed="64"/>
      </patternFill>
    </fill>
    <fill>
      <patternFill patternType="solid">
        <fgColor rgb="FFFFC000"/>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59999389629810485"/>
        <bgColor indexed="64"/>
      </patternFill>
    </fill>
    <fill>
      <patternFill patternType="solid">
        <fgColor theme="4" tint="0.79998168889431442"/>
        <bgColor indexed="64"/>
      </patternFill>
    </fill>
    <fill>
      <patternFill patternType="solid">
        <fgColor theme="6" tint="0.79998168889431442"/>
        <bgColor indexed="64"/>
      </patternFill>
    </fill>
  </fills>
  <borders count="42">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auto="1"/>
      </top>
      <bottom style="thin">
        <color auto="1"/>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top style="thin">
        <color indexed="64"/>
      </top>
      <bottom style="dashDot">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thin">
        <color indexed="64"/>
      </right>
      <top/>
      <bottom/>
      <diagonal/>
    </border>
    <border>
      <left style="medium">
        <color indexed="64"/>
      </left>
      <right/>
      <top/>
      <bottom style="thin">
        <color indexed="64"/>
      </bottom>
      <diagonal/>
    </border>
  </borders>
  <cellStyleXfs count="1">
    <xf numFmtId="0" fontId="0" fillId="0" borderId="0"/>
  </cellStyleXfs>
  <cellXfs count="430">
    <xf numFmtId="0" fontId="0" fillId="0" borderId="0" xfId="0"/>
    <xf numFmtId="0" fontId="1" fillId="0" borderId="0" xfId="0" applyFont="1"/>
    <xf numFmtId="0" fontId="1" fillId="2" borderId="0" xfId="0" applyFont="1" applyFill="1"/>
    <xf numFmtId="0" fontId="1" fillId="0" borderId="0" xfId="0" applyFont="1" applyAlignment="1">
      <alignment horizontal="center"/>
    </xf>
    <xf numFmtId="0" fontId="2" fillId="0" borderId="0" xfId="0" applyFont="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2" xfId="0" applyFont="1" applyBorder="1"/>
    <xf numFmtId="0" fontId="1" fillId="0" borderId="9" xfId="0" applyFont="1" applyBorder="1"/>
    <xf numFmtId="14" fontId="2" fillId="0" borderId="0" xfId="0" applyNumberFormat="1" applyFont="1"/>
    <xf numFmtId="0" fontId="1" fillId="0" borderId="10" xfId="0" applyFont="1" applyBorder="1" applyAlignment="1">
      <alignment horizontal="center"/>
    </xf>
    <xf numFmtId="0" fontId="2" fillId="2" borderId="0" xfId="0" applyFont="1" applyFill="1"/>
    <xf numFmtId="0" fontId="1" fillId="0" borderId="0" xfId="0" applyFont="1" applyAlignment="1">
      <alignment horizontal="right"/>
    </xf>
    <xf numFmtId="0" fontId="1" fillId="0" borderId="0" xfId="0" applyFont="1" applyAlignment="1">
      <alignment horizontal="left"/>
    </xf>
    <xf numFmtId="0" fontId="1" fillId="2" borderId="0" xfId="0" applyFont="1" applyFill="1" applyAlignment="1">
      <alignment horizontal="center"/>
    </xf>
    <xf numFmtId="0" fontId="1" fillId="0" borderId="10" xfId="0" applyFont="1" applyBorder="1" applyAlignment="1">
      <alignment horizontal="center" wrapText="1"/>
    </xf>
    <xf numFmtId="164" fontId="1" fillId="0" borderId="10" xfId="0" applyNumberFormat="1" applyFont="1" applyBorder="1" applyAlignment="1">
      <alignment horizontal="center"/>
    </xf>
    <xf numFmtId="0" fontId="1" fillId="0" borderId="1" xfId="0" applyFont="1" applyBorder="1"/>
    <xf numFmtId="165" fontId="1" fillId="0" borderId="10" xfId="0" applyNumberFormat="1" applyFont="1" applyBorder="1" applyAlignment="1">
      <alignment horizontal="center"/>
    </xf>
    <xf numFmtId="0" fontId="1" fillId="0" borderId="1" xfId="0" applyFont="1" applyBorder="1" applyAlignment="1">
      <alignment horizontal="center"/>
    </xf>
    <xf numFmtId="0" fontId="1" fillId="3" borderId="11" xfId="0" applyFont="1" applyFill="1" applyBorder="1" applyAlignment="1">
      <alignment horizontal="center"/>
    </xf>
    <xf numFmtId="0" fontId="1" fillId="3" borderId="0" xfId="0" applyFont="1" applyFill="1" applyAlignment="1">
      <alignment horizontal="center"/>
    </xf>
    <xf numFmtId="0" fontId="1" fillId="4" borderId="0" xfId="0" applyFont="1" applyFill="1" applyAlignment="1">
      <alignment horizontal="center"/>
    </xf>
    <xf numFmtId="0" fontId="2" fillId="0" borderId="0" xfId="0" applyFont="1" applyAlignment="1">
      <alignment horizontal="center"/>
    </xf>
    <xf numFmtId="0" fontId="9" fillId="0" borderId="0" xfId="0" applyFont="1" applyAlignment="1">
      <alignment horizontal="center"/>
    </xf>
    <xf numFmtId="0" fontId="10" fillId="0" borderId="0" xfId="0" applyFont="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9" fillId="0" borderId="14" xfId="0" applyFont="1" applyBorder="1" applyAlignment="1">
      <alignment horizontal="center"/>
    </xf>
    <xf numFmtId="0" fontId="10" fillId="0" borderId="13" xfId="0" applyFont="1" applyBorder="1" applyAlignment="1">
      <alignment horizontal="center"/>
    </xf>
    <xf numFmtId="0" fontId="7" fillId="0" borderId="14" xfId="0" applyFont="1" applyBorder="1" applyAlignment="1">
      <alignment horizontal="center"/>
    </xf>
    <xf numFmtId="0" fontId="11" fillId="0" borderId="13"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5" borderId="0" xfId="0" applyFont="1" applyFill="1"/>
    <xf numFmtId="0" fontId="1" fillId="5" borderId="13" xfId="0" applyFont="1" applyFill="1" applyBorder="1" applyAlignment="1">
      <alignment horizontal="center"/>
    </xf>
    <xf numFmtId="0" fontId="1" fillId="5" borderId="14" xfId="0" applyFont="1" applyFill="1" applyBorder="1" applyAlignment="1">
      <alignment horizontal="center"/>
    </xf>
    <xf numFmtId="0" fontId="11" fillId="0" borderId="0" xfId="0" applyFont="1" applyAlignment="1">
      <alignment horizontal="center"/>
    </xf>
    <xf numFmtId="0" fontId="7" fillId="0" borderId="0" xfId="0" applyFont="1" applyAlignment="1">
      <alignment horizontal="center"/>
    </xf>
    <xf numFmtId="0" fontId="2" fillId="5" borderId="0" xfId="0" applyFont="1" applyFill="1" applyAlignment="1">
      <alignment horizontal="center"/>
    </xf>
    <xf numFmtId="0" fontId="2" fillId="5" borderId="0" xfId="0" applyFont="1" applyFill="1"/>
    <xf numFmtId="0" fontId="10" fillId="5" borderId="13" xfId="0" applyFont="1" applyFill="1" applyBorder="1" applyAlignment="1">
      <alignment horizontal="center"/>
    </xf>
    <xf numFmtId="0" fontId="9" fillId="5" borderId="14" xfId="0" applyFont="1" applyFill="1" applyBorder="1" applyAlignment="1">
      <alignment horizontal="center"/>
    </xf>
    <xf numFmtId="165" fontId="1" fillId="0" borderId="0" xfId="0" applyNumberFormat="1" applyFont="1" applyAlignment="1">
      <alignment horizontal="center"/>
    </xf>
    <xf numFmtId="0" fontId="2" fillId="0" borderId="13" xfId="0" applyFont="1" applyBorder="1"/>
    <xf numFmtId="0" fontId="1" fillId="0" borderId="15" xfId="0" applyFont="1" applyBorder="1"/>
    <xf numFmtId="0" fontId="1" fillId="0" borderId="14" xfId="0" applyFont="1" applyBorder="1"/>
    <xf numFmtId="0" fontId="2" fillId="0" borderId="7" xfId="0" applyFont="1" applyBorder="1"/>
    <xf numFmtId="0" fontId="7" fillId="0" borderId="0" xfId="0" applyFont="1"/>
    <xf numFmtId="0" fontId="2" fillId="6" borderId="2" xfId="0" applyFont="1" applyFill="1" applyBorder="1"/>
    <xf numFmtId="0" fontId="1" fillId="6" borderId="3" xfId="0" applyFont="1" applyFill="1" applyBorder="1"/>
    <xf numFmtId="0" fontId="1" fillId="6" borderId="4" xfId="0" applyFont="1" applyFill="1" applyBorder="1"/>
    <xf numFmtId="0" fontId="2" fillId="6" borderId="5" xfId="0" applyFont="1" applyFill="1" applyBorder="1"/>
    <xf numFmtId="0" fontId="1" fillId="6" borderId="0" xfId="0" applyFont="1" applyFill="1"/>
    <xf numFmtId="0" fontId="1" fillId="6" borderId="6" xfId="0" applyFont="1" applyFill="1" applyBorder="1"/>
    <xf numFmtId="0" fontId="2" fillId="6" borderId="13" xfId="0" applyFont="1" applyFill="1" applyBorder="1"/>
    <xf numFmtId="0" fontId="2" fillId="6" borderId="15" xfId="0" applyFont="1" applyFill="1" applyBorder="1"/>
    <xf numFmtId="0" fontId="2" fillId="6" borderId="14" xfId="0" applyFont="1" applyFill="1" applyBorder="1"/>
    <xf numFmtId="0" fontId="2" fillId="6" borderId="3" xfId="0" applyFont="1" applyFill="1" applyBorder="1"/>
    <xf numFmtId="0" fontId="2" fillId="6" borderId="4" xfId="0" applyFont="1" applyFill="1" applyBorder="1"/>
    <xf numFmtId="0" fontId="2" fillId="6" borderId="0" xfId="0" applyFont="1" applyFill="1"/>
    <xf numFmtId="0" fontId="2" fillId="6" borderId="6" xfId="0" applyFont="1" applyFill="1" applyBorder="1"/>
    <xf numFmtId="0" fontId="1" fillId="3" borderId="0" xfId="0" applyFont="1" applyFill="1"/>
    <xf numFmtId="0" fontId="2" fillId="6" borderId="7" xfId="0" applyFont="1" applyFill="1" applyBorder="1"/>
    <xf numFmtId="0" fontId="2" fillId="6" borderId="8" xfId="0" applyFont="1" applyFill="1" applyBorder="1"/>
    <xf numFmtId="0" fontId="2" fillId="6" borderId="9" xfId="0" applyFont="1" applyFill="1" applyBorder="1"/>
    <xf numFmtId="0" fontId="4" fillId="0" borderId="0" xfId="0" applyFont="1"/>
    <xf numFmtId="0" fontId="1" fillId="0" borderId="13" xfId="0" applyFont="1" applyBorder="1"/>
    <xf numFmtId="0" fontId="2" fillId="0" borderId="15" xfId="0" applyFont="1" applyBorder="1"/>
    <xf numFmtId="0" fontId="2" fillId="0" borderId="14" xfId="0" applyFont="1" applyBorder="1"/>
    <xf numFmtId="0" fontId="11" fillId="0" borderId="10" xfId="0" applyFont="1" applyBorder="1" applyAlignment="1">
      <alignment horizontal="center"/>
    </xf>
    <xf numFmtId="0" fontId="11" fillId="0" borderId="0" xfId="0" applyFont="1"/>
    <xf numFmtId="0" fontId="7" fillId="0" borderId="10" xfId="0" applyFont="1" applyBorder="1" applyAlignment="1">
      <alignment horizontal="center"/>
    </xf>
    <xf numFmtId="0" fontId="13" fillId="0" borderId="0" xfId="0" applyFont="1"/>
    <xf numFmtId="0" fontId="13" fillId="0" borderId="10" xfId="0" applyFont="1" applyBorder="1" applyAlignment="1">
      <alignment horizontal="center"/>
    </xf>
    <xf numFmtId="3" fontId="1" fillId="0" borderId="0" xfId="0" applyNumberFormat="1" applyFont="1"/>
    <xf numFmtId="0" fontId="2" fillId="0" borderId="0" xfId="0" applyFont="1" applyAlignment="1">
      <alignment horizontal="right"/>
    </xf>
    <xf numFmtId="0" fontId="2" fillId="0" borderId="3" xfId="0" applyFont="1" applyBorder="1"/>
    <xf numFmtId="0" fontId="2" fillId="0" borderId="4" xfId="0" applyFont="1" applyBorder="1"/>
    <xf numFmtId="0" fontId="2" fillId="0" borderId="8" xfId="0" applyFont="1" applyBorder="1"/>
    <xf numFmtId="0" fontId="2" fillId="0" borderId="9" xfId="0" applyFont="1" applyBorder="1"/>
    <xf numFmtId="0" fontId="1" fillId="0" borderId="10" xfId="0" applyFont="1" applyBorder="1"/>
    <xf numFmtId="2" fontId="1" fillId="0" borderId="0" xfId="0" applyNumberFormat="1" applyFont="1"/>
    <xf numFmtId="0" fontId="7" fillId="0" borderId="0" xfId="0" applyFont="1" applyAlignment="1">
      <alignment horizontal="right"/>
    </xf>
    <xf numFmtId="0" fontId="14" fillId="0" borderId="0" xfId="0" applyFont="1"/>
    <xf numFmtId="0" fontId="1" fillId="7" borderId="10" xfId="0" applyFont="1" applyFill="1" applyBorder="1"/>
    <xf numFmtId="0" fontId="1" fillId="6" borderId="10" xfId="0" applyFont="1" applyFill="1" applyBorder="1"/>
    <xf numFmtId="0" fontId="1" fillId="8" borderId="0" xfId="0" applyFont="1" applyFill="1"/>
    <xf numFmtId="0" fontId="16" fillId="0" borderId="0" xfId="0" applyFont="1"/>
    <xf numFmtId="0" fontId="1" fillId="0" borderId="16" xfId="0" applyFont="1" applyBorder="1" applyAlignment="1">
      <alignment horizontal="center"/>
    </xf>
    <xf numFmtId="0" fontId="1" fillId="0" borderId="17" xfId="0" applyFont="1" applyBorder="1" applyAlignment="1">
      <alignment horizontal="center"/>
    </xf>
    <xf numFmtId="0" fontId="1" fillId="0" borderId="0" xfId="0" applyFont="1" applyAlignment="1">
      <alignment wrapText="1"/>
    </xf>
    <xf numFmtId="0" fontId="1" fillId="0" borderId="15" xfId="0" applyFont="1" applyBorder="1" applyAlignment="1">
      <alignment horizontal="center"/>
    </xf>
    <xf numFmtId="0" fontId="1" fillId="0" borderId="15" xfId="0" applyFont="1" applyBorder="1" applyAlignment="1">
      <alignment horizontal="center" wrapText="1"/>
    </xf>
    <xf numFmtId="0" fontId="15" fillId="0" borderId="17" xfId="0" applyFont="1" applyBorder="1" applyAlignment="1">
      <alignment horizontal="center"/>
    </xf>
    <xf numFmtId="0" fontId="15" fillId="0" borderId="18" xfId="0" applyFont="1" applyBorder="1" applyAlignment="1">
      <alignment horizontal="center"/>
    </xf>
    <xf numFmtId="0" fontId="15" fillId="0" borderId="5" xfId="0" applyFont="1" applyBorder="1" applyAlignment="1">
      <alignment horizontal="center"/>
    </xf>
    <xf numFmtId="0" fontId="15" fillId="0" borderId="0" xfId="0" applyFont="1" applyAlignment="1">
      <alignment horizontal="center"/>
    </xf>
    <xf numFmtId="0" fontId="15" fillId="0" borderId="6" xfId="0" applyFont="1" applyBorder="1" applyAlignment="1">
      <alignment horizontal="center"/>
    </xf>
    <xf numFmtId="0" fontId="15" fillId="0" borderId="7" xfId="0" applyFont="1" applyBorder="1" applyAlignment="1">
      <alignment horizontal="center"/>
    </xf>
    <xf numFmtId="0" fontId="15" fillId="0" borderId="8" xfId="0" applyFont="1" applyBorder="1" applyAlignment="1">
      <alignment horizontal="center"/>
    </xf>
    <xf numFmtId="0" fontId="15" fillId="0" borderId="9" xfId="0" applyFont="1" applyBorder="1" applyAlignment="1">
      <alignment horizontal="center"/>
    </xf>
    <xf numFmtId="0" fontId="15" fillId="0" borderId="14" xfId="0" applyFont="1" applyBorder="1" applyAlignment="1">
      <alignment horizontal="center"/>
    </xf>
    <xf numFmtId="0" fontId="15" fillId="0" borderId="12" xfId="0" applyFont="1" applyBorder="1"/>
    <xf numFmtId="0" fontId="15" fillId="0" borderId="0" xfId="0" applyFont="1"/>
    <xf numFmtId="0" fontId="15" fillId="0" borderId="12" xfId="0" applyFont="1" applyBorder="1" applyAlignment="1">
      <alignment horizontal="center"/>
    </xf>
    <xf numFmtId="0" fontId="1" fillId="0" borderId="0" xfId="0" applyFont="1" applyAlignment="1">
      <alignment horizontal="right" readingOrder="2"/>
    </xf>
    <xf numFmtId="0" fontId="15" fillId="6" borderId="8" xfId="0" applyFont="1" applyFill="1" applyBorder="1" applyAlignment="1">
      <alignment horizontal="center"/>
    </xf>
    <xf numFmtId="0" fontId="1" fillId="4" borderId="0" xfId="0" applyFont="1" applyFill="1"/>
    <xf numFmtId="37" fontId="1" fillId="0" borderId="0" xfId="0" applyNumberFormat="1" applyFont="1"/>
    <xf numFmtId="37" fontId="1" fillId="0" borderId="11" xfId="0" applyNumberFormat="1" applyFont="1" applyBorder="1"/>
    <xf numFmtId="0" fontId="7" fillId="0" borderId="13" xfId="0" applyFont="1" applyBorder="1"/>
    <xf numFmtId="0" fontId="7" fillId="0" borderId="15" xfId="0" applyFont="1" applyBorder="1"/>
    <xf numFmtId="0" fontId="7" fillId="0" borderId="14" xfId="0" applyFont="1" applyBorder="1"/>
    <xf numFmtId="0" fontId="1" fillId="0" borderId="10" xfId="0" applyFont="1" applyBorder="1" applyAlignment="1">
      <alignment wrapText="1"/>
    </xf>
    <xf numFmtId="37" fontId="1" fillId="0" borderId="10" xfId="0" applyNumberFormat="1" applyFont="1" applyBorder="1" applyAlignment="1">
      <alignment horizontal="right" wrapText="1"/>
    </xf>
    <xf numFmtId="0" fontId="1" fillId="0" borderId="11" xfId="0" applyFont="1" applyBorder="1"/>
    <xf numFmtId="0" fontId="15" fillId="0" borderId="10" xfId="0" applyFont="1" applyBorder="1" applyAlignment="1">
      <alignment horizontal="center" wrapText="1"/>
    </xf>
    <xf numFmtId="0" fontId="15" fillId="0" borderId="10" xfId="0" applyFont="1" applyBorder="1" applyAlignment="1">
      <alignment horizontal="center"/>
    </xf>
    <xf numFmtId="0" fontId="15" fillId="5" borderId="10" xfId="0" applyFont="1" applyFill="1" applyBorder="1" applyAlignment="1">
      <alignment horizontal="center"/>
    </xf>
    <xf numFmtId="37" fontId="1" fillId="0" borderId="0" xfId="0" applyNumberFormat="1" applyFont="1" applyAlignment="1">
      <alignment horizontal="center"/>
    </xf>
    <xf numFmtId="37" fontId="2" fillId="2" borderId="11" xfId="0" applyNumberFormat="1" applyFont="1" applyFill="1" applyBorder="1" applyAlignment="1">
      <alignment horizontal="center"/>
    </xf>
    <xf numFmtId="0" fontId="1" fillId="0" borderId="10" xfId="0" applyFont="1" applyBorder="1" applyAlignment="1">
      <alignment horizontal="center" vertical="center"/>
    </xf>
    <xf numFmtId="37" fontId="2" fillId="0" borderId="21" xfId="0" applyNumberFormat="1" applyFont="1" applyBorder="1"/>
    <xf numFmtId="0" fontId="15" fillId="0" borderId="10" xfId="0" applyFont="1" applyBorder="1"/>
    <xf numFmtId="37" fontId="15" fillId="0" borderId="10" xfId="0" applyNumberFormat="1" applyFont="1" applyBorder="1" applyAlignment="1">
      <alignment horizontal="center" wrapText="1"/>
    </xf>
    <xf numFmtId="0" fontId="15" fillId="0" borderId="10" xfId="0" applyFont="1" applyBorder="1" applyAlignment="1">
      <alignment horizontal="center" vertical="center"/>
    </xf>
    <xf numFmtId="0" fontId="15" fillId="0" borderId="11" xfId="0" applyFont="1" applyBorder="1" applyAlignment="1">
      <alignment horizontal="center"/>
    </xf>
    <xf numFmtId="37" fontId="1" fillId="0" borderId="10" xfId="0" applyNumberFormat="1" applyFont="1" applyBorder="1" applyAlignment="1">
      <alignment horizontal="center" wrapText="1"/>
    </xf>
    <xf numFmtId="0" fontId="2" fillId="2" borderId="2" xfId="0" applyFont="1" applyFill="1" applyBorder="1"/>
    <xf numFmtId="0" fontId="1" fillId="2" borderId="3" xfId="0" applyFont="1" applyFill="1" applyBorder="1"/>
    <xf numFmtId="0" fontId="1" fillId="2" borderId="4" xfId="0" applyFont="1" applyFill="1" applyBorder="1"/>
    <xf numFmtId="0" fontId="2" fillId="0" borderId="5" xfId="0" applyFont="1" applyBorder="1"/>
    <xf numFmtId="0" fontId="2" fillId="0" borderId="6" xfId="0" applyFont="1" applyBorder="1"/>
    <xf numFmtId="0" fontId="17" fillId="0" borderId="0" xfId="0" applyFont="1"/>
    <xf numFmtId="14" fontId="2" fillId="0" borderId="0" xfId="0" applyNumberFormat="1" applyFont="1" applyAlignment="1">
      <alignment horizontal="left"/>
    </xf>
    <xf numFmtId="0" fontId="16" fillId="10" borderId="10" xfId="0" applyFont="1" applyFill="1" applyBorder="1" applyAlignment="1">
      <alignment horizontal="center"/>
    </xf>
    <xf numFmtId="0" fontId="15" fillId="10" borderId="10" xfId="0" applyFont="1" applyFill="1" applyBorder="1" applyAlignment="1">
      <alignment horizontal="center"/>
    </xf>
    <xf numFmtId="2" fontId="15" fillId="0" borderId="10" xfId="0" applyNumberFormat="1" applyFont="1" applyBorder="1" applyAlignment="1">
      <alignment horizontal="center"/>
    </xf>
    <xf numFmtId="1" fontId="15" fillId="2" borderId="10" xfId="0" applyNumberFormat="1" applyFont="1" applyFill="1" applyBorder="1" applyAlignment="1">
      <alignment horizontal="center"/>
    </xf>
    <xf numFmtId="0" fontId="18" fillId="0" borderId="0" xfId="0" applyFont="1"/>
    <xf numFmtId="1" fontId="15" fillId="4" borderId="10" xfId="0" applyNumberFormat="1" applyFont="1" applyFill="1" applyBorder="1" applyAlignment="1">
      <alignment horizontal="center"/>
    </xf>
    <xf numFmtId="0" fontId="15" fillId="11" borderId="10" xfId="0" applyFont="1" applyFill="1" applyBorder="1" applyAlignment="1">
      <alignment horizontal="center"/>
    </xf>
    <xf numFmtId="1" fontId="7" fillId="4" borderId="10" xfId="0" applyNumberFormat="1" applyFont="1" applyFill="1" applyBorder="1" applyAlignment="1">
      <alignment horizontal="center"/>
    </xf>
    <xf numFmtId="0" fontId="7" fillId="0" borderId="10" xfId="0" applyFont="1" applyBorder="1"/>
    <xf numFmtId="0" fontId="1" fillId="0" borderId="22" xfId="0" applyFont="1" applyBorder="1" applyAlignment="1">
      <alignment horizontal="center"/>
    </xf>
    <xf numFmtId="0" fontId="1" fillId="10" borderId="10" xfId="0" applyFont="1" applyFill="1" applyBorder="1" applyAlignment="1">
      <alignment horizontal="center"/>
    </xf>
    <xf numFmtId="2" fontId="1" fillId="0" borderId="10" xfId="0" applyNumberFormat="1" applyFont="1" applyBorder="1" applyAlignment="1">
      <alignment horizontal="center"/>
    </xf>
    <xf numFmtId="0" fontId="1" fillId="2" borderId="10" xfId="0" applyFont="1" applyFill="1" applyBorder="1" applyAlignment="1">
      <alignment horizontal="center"/>
    </xf>
    <xf numFmtId="0" fontId="1" fillId="4" borderId="10" xfId="0" applyFont="1" applyFill="1" applyBorder="1" applyAlignment="1">
      <alignment horizontal="center"/>
    </xf>
    <xf numFmtId="164" fontId="1" fillId="4" borderId="10" xfId="0" applyNumberFormat="1" applyFont="1" applyFill="1" applyBorder="1" applyAlignment="1">
      <alignment horizontal="center"/>
    </xf>
    <xf numFmtId="0" fontId="1" fillId="11" borderId="10" xfId="0" applyFont="1" applyFill="1" applyBorder="1" applyAlignment="1">
      <alignment horizontal="center"/>
    </xf>
    <xf numFmtId="2" fontId="1" fillId="0" borderId="10" xfId="0" applyNumberFormat="1" applyFont="1" applyBorder="1"/>
    <xf numFmtId="0" fontId="1" fillId="6" borderId="10" xfId="0" applyFont="1" applyFill="1" applyBorder="1" applyAlignment="1">
      <alignment horizontal="center"/>
    </xf>
    <xf numFmtId="0" fontId="1" fillId="11" borderId="10" xfId="0" applyFont="1" applyFill="1" applyBorder="1"/>
    <xf numFmtId="0" fontId="21" fillId="0" borderId="0" xfId="0" applyFont="1"/>
    <xf numFmtId="0" fontId="2" fillId="2" borderId="12" xfId="0" applyFont="1" applyFill="1" applyBorder="1"/>
    <xf numFmtId="0" fontId="2" fillId="2" borderId="13" xfId="0" applyFont="1" applyFill="1" applyBorder="1"/>
    <xf numFmtId="0" fontId="19" fillId="2" borderId="15" xfId="0" applyFont="1" applyFill="1" applyBorder="1"/>
    <xf numFmtId="0" fontId="19" fillId="2" borderId="14" xfId="0" applyFont="1" applyFill="1" applyBorder="1"/>
    <xf numFmtId="0" fontId="22" fillId="0" borderId="0" xfId="0" applyFont="1"/>
    <xf numFmtId="0" fontId="23" fillId="0" borderId="0" xfId="0" applyFont="1"/>
    <xf numFmtId="0" fontId="19" fillId="0" borderId="0" xfId="0" applyFont="1"/>
    <xf numFmtId="0" fontId="1" fillId="11" borderId="13" xfId="0" applyFont="1" applyFill="1" applyBorder="1"/>
    <xf numFmtId="0" fontId="1" fillId="11" borderId="15" xfId="0" applyFont="1" applyFill="1" applyBorder="1"/>
    <xf numFmtId="0" fontId="0" fillId="11" borderId="15" xfId="0" applyFill="1" applyBorder="1"/>
    <xf numFmtId="0" fontId="0" fillId="11" borderId="14" xfId="0" applyFill="1" applyBorder="1"/>
    <xf numFmtId="0" fontId="1" fillId="0" borderId="16" xfId="0" applyFont="1" applyBorder="1"/>
    <xf numFmtId="0" fontId="1" fillId="0" borderId="18" xfId="0" applyFont="1" applyBorder="1"/>
    <xf numFmtId="0" fontId="1" fillId="0" borderId="17" xfId="0" applyFont="1" applyBorder="1"/>
    <xf numFmtId="0" fontId="4" fillId="0" borderId="2" xfId="0" applyFont="1" applyBorder="1"/>
    <xf numFmtId="0" fontId="4" fillId="0" borderId="3" xfId="0" applyFont="1" applyBorder="1"/>
    <xf numFmtId="0" fontId="4" fillId="0" borderId="4" xfId="0" applyFont="1" applyBorder="1"/>
    <xf numFmtId="0" fontId="4" fillId="0" borderId="5" xfId="0" applyFont="1" applyBorder="1"/>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1" fillId="0" borderId="13" xfId="0" applyFont="1" applyBorder="1" applyAlignment="1">
      <alignment horizontal="center" wrapText="1"/>
    </xf>
    <xf numFmtId="0" fontId="0" fillId="0" borderId="15" xfId="0" applyBorder="1"/>
    <xf numFmtId="0" fontId="0" fillId="0" borderId="14" xfId="0" applyBorder="1"/>
    <xf numFmtId="0" fontId="2" fillId="2" borderId="3" xfId="0" applyFont="1" applyFill="1" applyBorder="1"/>
    <xf numFmtId="0" fontId="2" fillId="2" borderId="4" xfId="0" applyFont="1" applyFill="1" applyBorder="1"/>
    <xf numFmtId="0" fontId="24" fillId="0" borderId="10" xfId="0" applyFont="1" applyBorder="1" applyAlignment="1">
      <alignment horizontal="center"/>
    </xf>
    <xf numFmtId="0" fontId="24" fillId="0" borderId="10" xfId="0" applyFont="1" applyBorder="1" applyAlignment="1">
      <alignment horizontal="center" vertical="center" readingOrder="2"/>
    </xf>
    <xf numFmtId="49" fontId="24" fillId="0" borderId="10" xfId="0" applyNumberFormat="1" applyFont="1" applyBorder="1" applyAlignment="1">
      <alignment horizontal="center" wrapText="1"/>
    </xf>
    <xf numFmtId="0" fontId="2" fillId="4" borderId="10" xfId="0" applyFont="1" applyFill="1" applyBorder="1"/>
    <xf numFmtId="0" fontId="2" fillId="4" borderId="23" xfId="0" applyFont="1" applyFill="1" applyBorder="1"/>
    <xf numFmtId="0" fontId="1" fillId="0" borderId="23" xfId="0" applyFont="1" applyBorder="1" applyAlignment="1">
      <alignment horizontal="center"/>
    </xf>
    <xf numFmtId="0" fontId="26" fillId="0" borderId="10" xfId="0" applyFont="1" applyBorder="1" applyAlignment="1">
      <alignment horizontal="center" vertical="center" readingOrder="2"/>
    </xf>
    <xf numFmtId="0" fontId="1" fillId="2" borderId="23" xfId="0" applyFont="1" applyFill="1" applyBorder="1" applyAlignment="1">
      <alignment horizontal="center"/>
    </xf>
    <xf numFmtId="49" fontId="24" fillId="2" borderId="10" xfId="0" applyNumberFormat="1" applyFont="1" applyFill="1" applyBorder="1" applyAlignment="1">
      <alignment horizontal="center" wrapText="1"/>
    </xf>
    <xf numFmtId="0" fontId="1" fillId="11" borderId="23" xfId="0" applyFont="1" applyFill="1" applyBorder="1" applyAlignment="1">
      <alignment horizontal="center"/>
    </xf>
    <xf numFmtId="0" fontId="24" fillId="11" borderId="10" xfId="0" applyFont="1" applyFill="1" applyBorder="1" applyAlignment="1">
      <alignment horizontal="center"/>
    </xf>
    <xf numFmtId="0" fontId="24" fillId="11" borderId="10" xfId="0" applyFont="1" applyFill="1" applyBorder="1" applyAlignment="1">
      <alignment horizontal="center" vertical="center" readingOrder="2"/>
    </xf>
    <xf numFmtId="0" fontId="2" fillId="4" borderId="22" xfId="0" applyFont="1" applyFill="1" applyBorder="1"/>
    <xf numFmtId="0" fontId="1" fillId="0" borderId="6" xfId="0" applyFont="1" applyBorder="1" applyAlignment="1">
      <alignment horizontal="center"/>
    </xf>
    <xf numFmtId="0" fontId="24" fillId="0" borderId="23" xfId="0" applyFont="1" applyBorder="1" applyAlignment="1">
      <alignment horizontal="center"/>
    </xf>
    <xf numFmtId="0" fontId="26" fillId="0" borderId="24" xfId="0" applyFont="1" applyBorder="1" applyAlignment="1">
      <alignment horizontal="center" vertical="center" readingOrder="2"/>
    </xf>
    <xf numFmtId="0" fontId="1" fillId="0" borderId="24" xfId="0" applyFont="1" applyBorder="1" applyAlignment="1">
      <alignment horizontal="center"/>
    </xf>
    <xf numFmtId="49" fontId="24" fillId="0" borderId="25" xfId="0" applyNumberFormat="1" applyFont="1" applyBorder="1" applyAlignment="1">
      <alignment horizontal="center" wrapText="1"/>
    </xf>
    <xf numFmtId="0" fontId="24" fillId="0" borderId="26" xfId="0" applyFont="1" applyBorder="1" applyAlignment="1">
      <alignment horizontal="center" vertical="center" readingOrder="2"/>
    </xf>
    <xf numFmtId="0" fontId="24" fillId="0" borderId="24" xfId="0" applyFont="1" applyBorder="1" applyAlignment="1">
      <alignment horizontal="center" vertical="center" readingOrder="2"/>
    </xf>
    <xf numFmtId="0" fontId="1" fillId="0" borderId="5" xfId="0" applyFont="1" applyBorder="1" applyAlignment="1">
      <alignment horizontal="center"/>
    </xf>
    <xf numFmtId="0" fontId="24" fillId="0" borderId="23" xfId="0" applyFont="1" applyBorder="1" applyAlignment="1">
      <alignment horizontal="center" vertical="center" readingOrder="2"/>
    </xf>
    <xf numFmtId="0" fontId="25" fillId="12" borderId="23" xfId="0" applyFont="1" applyFill="1" applyBorder="1" applyAlignment="1">
      <alignment horizontal="center"/>
    </xf>
    <xf numFmtId="0" fontId="25" fillId="12" borderId="24" xfId="0" applyFont="1" applyFill="1" applyBorder="1" applyAlignment="1">
      <alignment horizontal="center" vertical="center" readingOrder="2"/>
    </xf>
    <xf numFmtId="0" fontId="25" fillId="11" borderId="23" xfId="0" applyFont="1" applyFill="1" applyBorder="1" applyAlignment="1">
      <alignment horizontal="center" vertical="center" readingOrder="2"/>
    </xf>
    <xf numFmtId="0" fontId="25" fillId="11" borderId="24" xfId="0" applyFont="1" applyFill="1" applyBorder="1" applyAlignment="1">
      <alignment horizontal="center" vertical="center" readingOrder="2"/>
    </xf>
    <xf numFmtId="0" fontId="26" fillId="2" borderId="24" xfId="0" applyFont="1" applyFill="1" applyBorder="1" applyAlignment="1">
      <alignment horizontal="center" vertical="center" readingOrder="2"/>
    </xf>
    <xf numFmtId="0" fontId="27" fillId="2" borderId="24" xfId="0" applyFont="1" applyFill="1" applyBorder="1" applyAlignment="1">
      <alignment horizontal="center" vertical="center" readingOrder="2"/>
    </xf>
    <xf numFmtId="0" fontId="27" fillId="0" borderId="24" xfId="0" applyFont="1" applyBorder="1" applyAlignment="1">
      <alignment horizontal="center" vertical="center" readingOrder="2"/>
    </xf>
    <xf numFmtId="0" fontId="1" fillId="2" borderId="24" xfId="0" applyFont="1" applyFill="1" applyBorder="1" applyAlignment="1">
      <alignment horizontal="center"/>
    </xf>
    <xf numFmtId="0" fontId="24" fillId="2" borderId="24" xfId="0" applyFont="1" applyFill="1" applyBorder="1" applyAlignment="1">
      <alignment horizontal="center" vertical="center" readingOrder="2"/>
    </xf>
    <xf numFmtId="0" fontId="25" fillId="13" borderId="23" xfId="0" applyFont="1" applyFill="1" applyBorder="1" applyAlignment="1">
      <alignment horizontal="center" vertical="center" readingOrder="2"/>
    </xf>
    <xf numFmtId="0" fontId="25" fillId="13" borderId="24" xfId="0" applyFont="1" applyFill="1" applyBorder="1" applyAlignment="1">
      <alignment horizontal="center" vertical="center" readingOrder="2"/>
    </xf>
    <xf numFmtId="0" fontId="25" fillId="12" borderId="27" xfId="0" applyFont="1" applyFill="1" applyBorder="1" applyAlignment="1">
      <alignment horizontal="center"/>
    </xf>
    <xf numFmtId="0" fontId="25" fillId="12" borderId="28" xfId="0" applyFont="1" applyFill="1" applyBorder="1" applyAlignment="1">
      <alignment horizontal="center" vertical="center" readingOrder="2"/>
    </xf>
    <xf numFmtId="0" fontId="2" fillId="2" borderId="5" xfId="0" applyFont="1" applyFill="1" applyBorder="1"/>
    <xf numFmtId="0" fontId="28" fillId="0" borderId="7" xfId="0" applyFont="1" applyBorder="1"/>
    <xf numFmtId="0" fontId="28" fillId="0" borderId="9" xfId="0" applyFont="1" applyBorder="1"/>
    <xf numFmtId="0" fontId="29" fillId="12" borderId="27" xfId="0" applyFont="1" applyFill="1" applyBorder="1" applyAlignment="1">
      <alignment horizontal="center"/>
    </xf>
    <xf numFmtId="0" fontId="29" fillId="12" borderId="28" xfId="0" applyFont="1" applyFill="1" applyBorder="1" applyAlignment="1">
      <alignment horizontal="center" vertical="center" readingOrder="2"/>
    </xf>
    <xf numFmtId="0" fontId="30" fillId="0" borderId="23" xfId="0" applyFont="1" applyBorder="1" applyAlignment="1">
      <alignment horizontal="center" vertical="center" readingOrder="2"/>
    </xf>
    <xf numFmtId="0" fontId="30" fillId="0" borderId="24" xfId="0" applyFont="1" applyBorder="1" applyAlignment="1">
      <alignment horizontal="center" vertical="center" readingOrder="2"/>
    </xf>
    <xf numFmtId="0" fontId="31" fillId="0" borderId="24" xfId="0" applyFont="1" applyBorder="1" applyAlignment="1">
      <alignment horizontal="center"/>
    </xf>
    <xf numFmtId="0" fontId="30" fillId="0" borderId="23" xfId="0" applyFont="1" applyBorder="1" applyAlignment="1">
      <alignment horizontal="center"/>
    </xf>
    <xf numFmtId="49" fontId="30" fillId="0" borderId="25" xfId="0" applyNumberFormat="1" applyFont="1" applyBorder="1" applyAlignment="1">
      <alignment horizontal="center" wrapText="1"/>
    </xf>
    <xf numFmtId="0" fontId="30" fillId="0" borderId="26" xfId="0" applyFont="1" applyBorder="1" applyAlignment="1">
      <alignment horizontal="center" vertical="center" readingOrder="2"/>
    </xf>
    <xf numFmtId="0" fontId="6" fillId="0" borderId="0" xfId="0" applyFont="1"/>
    <xf numFmtId="0" fontId="1" fillId="2" borderId="22" xfId="0" applyFont="1" applyFill="1" applyBorder="1" applyAlignment="1">
      <alignment horizontal="center"/>
    </xf>
    <xf numFmtId="0" fontId="24" fillId="2" borderId="23" xfId="0" applyFont="1" applyFill="1" applyBorder="1" applyAlignment="1">
      <alignment horizontal="center"/>
    </xf>
    <xf numFmtId="0" fontId="1" fillId="14" borderId="0" xfId="0" applyFont="1" applyFill="1"/>
    <xf numFmtId="0" fontId="2" fillId="0" borderId="1" xfId="0" applyFont="1" applyBorder="1"/>
    <xf numFmtId="0" fontId="16" fillId="0" borderId="0" xfId="0" applyFont="1" applyAlignment="1">
      <alignment horizontal="center"/>
    </xf>
    <xf numFmtId="0" fontId="15" fillId="0" borderId="1" xfId="0" applyFont="1" applyBorder="1" applyAlignment="1">
      <alignment horizontal="center"/>
    </xf>
    <xf numFmtId="0" fontId="15" fillId="3" borderId="0" xfId="0" applyFont="1" applyFill="1" applyAlignment="1">
      <alignment horizontal="center"/>
    </xf>
    <xf numFmtId="0" fontId="20" fillId="0" borderId="0" xfId="0" applyFont="1" applyAlignment="1">
      <alignment horizontal="center"/>
    </xf>
    <xf numFmtId="0" fontId="15" fillId="4" borderId="0" xfId="0" applyFont="1" applyFill="1" applyAlignment="1">
      <alignment horizontal="center"/>
    </xf>
    <xf numFmtId="0" fontId="15" fillId="4" borderId="1" xfId="0" applyFont="1" applyFill="1" applyBorder="1" applyAlignment="1">
      <alignment horizontal="center"/>
    </xf>
    <xf numFmtId="0" fontId="20" fillId="0" borderId="12" xfId="0" applyFont="1" applyBorder="1" applyAlignment="1">
      <alignment horizontal="center"/>
    </xf>
    <xf numFmtId="0" fontId="15" fillId="2" borderId="0" xfId="0" applyFont="1" applyFill="1" applyAlignment="1">
      <alignment horizontal="center"/>
    </xf>
    <xf numFmtId="0" fontId="15" fillId="2" borderId="1" xfId="0" applyFont="1" applyFill="1" applyBorder="1" applyAlignment="1">
      <alignment horizontal="center"/>
    </xf>
    <xf numFmtId="0" fontId="34" fillId="0" borderId="0" xfId="0" applyFont="1"/>
    <xf numFmtId="0" fontId="1" fillId="2" borderId="29" xfId="0" applyFont="1" applyFill="1" applyBorder="1" applyAlignment="1">
      <alignment horizontal="center"/>
    </xf>
    <xf numFmtId="0" fontId="2" fillId="0" borderId="30" xfId="0" applyFont="1" applyBorder="1"/>
    <xf numFmtId="0" fontId="1" fillId="0" borderId="31" xfId="0" applyFont="1" applyBorder="1"/>
    <xf numFmtId="0" fontId="1" fillId="0" borderId="32" xfId="0" applyFont="1" applyBorder="1"/>
    <xf numFmtId="0" fontId="2" fillId="0" borderId="33" xfId="0" applyFont="1" applyBorder="1"/>
    <xf numFmtId="0" fontId="1" fillId="0" borderId="34" xfId="0" applyFont="1" applyBorder="1"/>
    <xf numFmtId="0" fontId="2" fillId="0" borderId="22" xfId="0" applyFont="1" applyBorder="1"/>
    <xf numFmtId="0" fontId="1" fillId="0" borderId="21" xfId="0" applyFont="1" applyBorder="1"/>
    <xf numFmtId="0" fontId="2" fillId="0" borderId="21" xfId="0" applyFont="1" applyBorder="1"/>
    <xf numFmtId="0" fontId="1" fillId="0" borderId="35" xfId="0" applyFont="1" applyBorder="1"/>
    <xf numFmtId="0" fontId="2" fillId="0" borderId="35" xfId="0" applyFont="1" applyBorder="1"/>
    <xf numFmtId="0" fontId="35" fillId="0" borderId="13" xfId="0" applyFont="1" applyBorder="1"/>
    <xf numFmtId="0" fontId="36" fillId="0" borderId="15" xfId="0" applyFont="1" applyBorder="1"/>
    <xf numFmtId="0" fontId="36" fillId="0" borderId="14" xfId="0" applyFont="1" applyBorder="1"/>
    <xf numFmtId="39" fontId="15" fillId="0" borderId="10" xfId="0" applyNumberFormat="1" applyFont="1" applyBorder="1" applyAlignment="1">
      <alignment horizontal="center" wrapText="1"/>
    </xf>
    <xf numFmtId="166" fontId="15" fillId="0" borderId="10" xfId="0" applyNumberFormat="1" applyFont="1" applyBorder="1" applyAlignment="1">
      <alignment horizontal="center" wrapText="1"/>
    </xf>
    <xf numFmtId="0" fontId="15" fillId="0" borderId="5" xfId="0" applyFont="1" applyBorder="1"/>
    <xf numFmtId="0" fontId="15" fillId="0" borderId="6" xfId="0" applyFont="1" applyBorder="1"/>
    <xf numFmtId="0" fontId="15" fillId="0" borderId="7" xfId="0" applyFont="1" applyBorder="1"/>
    <xf numFmtId="0" fontId="15" fillId="0" borderId="8" xfId="0" applyFont="1" applyBorder="1"/>
    <xf numFmtId="0" fontId="15" fillId="0" borderId="9" xfId="0" applyFont="1" applyBorder="1"/>
    <xf numFmtId="0" fontId="15" fillId="0" borderId="3" xfId="0" applyFont="1" applyBorder="1"/>
    <xf numFmtId="0" fontId="15" fillId="0" borderId="4" xfId="0" applyFont="1" applyBorder="1"/>
    <xf numFmtId="0" fontId="15" fillId="0" borderId="2" xfId="0" applyFont="1" applyBorder="1"/>
    <xf numFmtId="0" fontId="1" fillId="0" borderId="19" xfId="0" applyFont="1" applyBorder="1" applyAlignment="1">
      <alignment horizontal="center"/>
    </xf>
    <xf numFmtId="0" fontId="4" fillId="0" borderId="10" xfId="0" applyFont="1" applyBorder="1"/>
    <xf numFmtId="0" fontId="10" fillId="0" borderId="10" xfId="0" applyFont="1" applyBorder="1"/>
    <xf numFmtId="0" fontId="2" fillId="0" borderId="10" xfId="0" applyFont="1" applyBorder="1"/>
    <xf numFmtId="0" fontId="1" fillId="0" borderId="30" xfId="0" applyFont="1" applyBorder="1"/>
    <xf numFmtId="0" fontId="1" fillId="0" borderId="33" xfId="0" applyFont="1" applyBorder="1"/>
    <xf numFmtId="0" fontId="10" fillId="0" borderId="0" xfId="0" applyFont="1"/>
    <xf numFmtId="0" fontId="1" fillId="0" borderId="36" xfId="0" applyFont="1" applyBorder="1"/>
    <xf numFmtId="0" fontId="1" fillId="0" borderId="37" xfId="0" applyFont="1" applyBorder="1"/>
    <xf numFmtId="0" fontId="2" fillId="0" borderId="36" xfId="0" applyFont="1" applyBorder="1"/>
    <xf numFmtId="0" fontId="1" fillId="3" borderId="38" xfId="0" applyFont="1" applyFill="1" applyBorder="1" applyAlignment="1">
      <alignment horizontal="center"/>
    </xf>
    <xf numFmtId="0" fontId="1" fillId="3" borderId="39" xfId="0" applyFont="1" applyFill="1" applyBorder="1" applyAlignment="1">
      <alignment horizontal="center"/>
    </xf>
    <xf numFmtId="0" fontId="1" fillId="15" borderId="38" xfId="0" applyFont="1" applyFill="1" applyBorder="1" applyAlignment="1">
      <alignment horizontal="center"/>
    </xf>
    <xf numFmtId="0" fontId="1" fillId="15" borderId="39" xfId="0" applyFont="1" applyFill="1" applyBorder="1" applyAlignment="1">
      <alignment horizontal="center"/>
    </xf>
    <xf numFmtId="0" fontId="37" fillId="0" borderId="0" xfId="0" applyFont="1"/>
    <xf numFmtId="0" fontId="1" fillId="10" borderId="22" xfId="0" applyFont="1" applyFill="1" applyBorder="1"/>
    <xf numFmtId="0" fontId="1" fillId="0" borderId="19" xfId="0" applyFont="1" applyBorder="1"/>
    <xf numFmtId="0" fontId="1" fillId="10" borderId="19" xfId="0" applyFont="1" applyFill="1" applyBorder="1"/>
    <xf numFmtId="164" fontId="1" fillId="0" borderId="10" xfId="0" applyNumberFormat="1" applyFont="1" applyBorder="1"/>
    <xf numFmtId="0" fontId="15" fillId="4" borderId="0" xfId="0" applyFont="1" applyFill="1"/>
    <xf numFmtId="0" fontId="15" fillId="2" borderId="0" xfId="0" applyFont="1" applyFill="1"/>
    <xf numFmtId="0" fontId="1" fillId="0" borderId="14" xfId="0" applyFont="1" applyBorder="1" applyAlignment="1">
      <alignment horizontal="center" wrapText="1"/>
    </xf>
    <xf numFmtId="0" fontId="1" fillId="16" borderId="0" xfId="0" applyFont="1" applyFill="1"/>
    <xf numFmtId="0" fontId="15" fillId="0" borderId="16" xfId="0" applyFont="1" applyBorder="1" applyAlignment="1">
      <alignment horizontal="center"/>
    </xf>
    <xf numFmtId="0" fontId="15" fillId="4" borderId="17" xfId="0" applyFont="1" applyFill="1" applyBorder="1" applyAlignment="1">
      <alignment horizontal="center"/>
    </xf>
    <xf numFmtId="0" fontId="15" fillId="2" borderId="17" xfId="0" applyFont="1" applyFill="1" applyBorder="1" applyAlignment="1">
      <alignment horizontal="center"/>
    </xf>
    <xf numFmtId="0" fontId="20" fillId="2" borderId="12" xfId="0" applyFont="1" applyFill="1" applyBorder="1" applyAlignment="1">
      <alignment horizontal="center"/>
    </xf>
    <xf numFmtId="0" fontId="15" fillId="9" borderId="0" xfId="0" applyFont="1" applyFill="1" applyAlignment="1">
      <alignment horizontal="center"/>
    </xf>
    <xf numFmtId="0" fontId="15" fillId="9" borderId="17" xfId="0" applyFont="1" applyFill="1" applyBorder="1" applyAlignment="1">
      <alignment horizontal="center"/>
    </xf>
    <xf numFmtId="0" fontId="15" fillId="2" borderId="12" xfId="0" applyFont="1" applyFill="1" applyBorder="1" applyAlignment="1">
      <alignment horizontal="center"/>
    </xf>
    <xf numFmtId="0" fontId="38" fillId="0" borderId="2" xfId="0" applyFont="1" applyBorder="1"/>
    <xf numFmtId="0" fontId="15" fillId="0" borderId="18" xfId="0" applyFont="1" applyBorder="1"/>
    <xf numFmtId="0" fontId="2" fillId="8" borderId="0" xfId="0" applyFont="1" applyFill="1"/>
    <xf numFmtId="0" fontId="1" fillId="0" borderId="20" xfId="0" applyFont="1" applyBorder="1" applyAlignment="1">
      <alignment horizontal="center"/>
    </xf>
    <xf numFmtId="2" fontId="1" fillId="4" borderId="10" xfId="0" applyNumberFormat="1" applyFont="1" applyFill="1" applyBorder="1" applyAlignment="1">
      <alignment horizontal="center"/>
    </xf>
    <xf numFmtId="0" fontId="20" fillId="0" borderId="0" xfId="0" applyFont="1"/>
    <xf numFmtId="0" fontId="1" fillId="10" borderId="0" xfId="0" applyFont="1" applyFill="1" applyAlignment="1">
      <alignment horizontal="center"/>
    </xf>
    <xf numFmtId="2" fontId="1" fillId="0" borderId="0" xfId="0" applyNumberFormat="1" applyFont="1" applyAlignment="1">
      <alignment horizontal="center"/>
    </xf>
    <xf numFmtId="0" fontId="1" fillId="0" borderId="12" xfId="0" applyFont="1" applyBorder="1" applyAlignment="1">
      <alignment horizontal="center"/>
    </xf>
    <xf numFmtId="0" fontId="1" fillId="0" borderId="35" xfId="0" applyFont="1" applyBorder="1" applyAlignment="1">
      <alignment horizontal="center"/>
    </xf>
    <xf numFmtId="0" fontId="2" fillId="11" borderId="15" xfId="0" applyFont="1" applyFill="1" applyBorder="1"/>
    <xf numFmtId="0" fontId="0" fillId="0" borderId="3" xfId="0" applyBorder="1"/>
    <xf numFmtId="0" fontId="0" fillId="0" borderId="4" xfId="0" applyBorder="1"/>
    <xf numFmtId="0" fontId="0" fillId="0" borderId="6" xfId="0" applyBorder="1"/>
    <xf numFmtId="0" fontId="0" fillId="0" borderId="8" xfId="0" applyBorder="1"/>
    <xf numFmtId="0" fontId="0" fillId="0" borderId="9" xfId="0" applyBorder="1"/>
    <xf numFmtId="0" fontId="26" fillId="0" borderId="23" xfId="0" applyFont="1" applyBorder="1" applyAlignment="1">
      <alignment horizontal="center"/>
    </xf>
    <xf numFmtId="0" fontId="27" fillId="13" borderId="24" xfId="0" applyFont="1" applyFill="1" applyBorder="1" applyAlignment="1">
      <alignment horizontal="center" vertical="center" readingOrder="2"/>
    </xf>
    <xf numFmtId="0" fontId="26" fillId="0" borderId="23" xfId="0" applyFont="1" applyBorder="1" applyAlignment="1">
      <alignment horizontal="center" vertical="center" readingOrder="2"/>
    </xf>
    <xf numFmtId="0" fontId="15" fillId="0" borderId="23" xfId="0" applyFont="1" applyBorder="1" applyAlignment="1">
      <alignment horizontal="center"/>
    </xf>
    <xf numFmtId="0" fontId="15" fillId="0" borderId="22" xfId="0" applyFont="1" applyBorder="1" applyAlignment="1">
      <alignment horizontal="center"/>
    </xf>
    <xf numFmtId="0" fontId="15" fillId="0" borderId="24" xfId="0" applyFont="1" applyBorder="1" applyAlignment="1">
      <alignment horizontal="center"/>
    </xf>
    <xf numFmtId="49" fontId="26" fillId="0" borderId="25" xfId="0" applyNumberFormat="1" applyFont="1" applyBorder="1" applyAlignment="1">
      <alignment horizontal="center" wrapText="1"/>
    </xf>
    <xf numFmtId="0" fontId="24" fillId="2" borderId="10" xfId="0" applyFont="1" applyFill="1" applyBorder="1" applyAlignment="1">
      <alignment horizontal="center" vertical="center" readingOrder="2"/>
    </xf>
    <xf numFmtId="0" fontId="35" fillId="0" borderId="0" xfId="0" applyFont="1"/>
    <xf numFmtId="0" fontId="1" fillId="18" borderId="0" xfId="0" applyFont="1" applyFill="1"/>
    <xf numFmtId="0" fontId="1" fillId="0" borderId="12" xfId="0" applyFont="1" applyBorder="1"/>
    <xf numFmtId="0" fontId="2" fillId="0" borderId="12" xfId="0" applyFont="1" applyBorder="1"/>
    <xf numFmtId="0" fontId="3" fillId="0" borderId="0" xfId="0" applyFont="1"/>
    <xf numFmtId="0" fontId="2" fillId="0" borderId="16"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11" borderId="0" xfId="0" applyFont="1" applyFill="1"/>
    <xf numFmtId="0" fontId="1" fillId="17" borderId="0" xfId="0" applyFont="1" applyFill="1"/>
    <xf numFmtId="0" fontId="2" fillId="9" borderId="12" xfId="0" applyFont="1" applyFill="1" applyBorder="1"/>
    <xf numFmtId="14" fontId="2" fillId="2" borderId="0" xfId="0" applyNumberFormat="1" applyFont="1" applyFill="1"/>
    <xf numFmtId="14" fontId="2" fillId="2" borderId="0" xfId="0" applyNumberFormat="1" applyFont="1" applyFill="1" applyAlignment="1">
      <alignment horizontal="left"/>
    </xf>
    <xf numFmtId="0" fontId="24" fillId="0" borderId="0" xfId="0" applyFont="1"/>
    <xf numFmtId="0" fontId="2" fillId="15" borderId="0" xfId="0" applyFont="1" applyFill="1"/>
    <xf numFmtId="0" fontId="1" fillId="15" borderId="0" xfId="0" applyFont="1" applyFill="1" applyAlignment="1">
      <alignment horizontal="center"/>
    </xf>
    <xf numFmtId="0" fontId="1" fillId="15" borderId="0" xfId="0" applyFont="1" applyFill="1"/>
    <xf numFmtId="0" fontId="39" fillId="0" borderId="10" xfId="0" applyFont="1" applyBorder="1"/>
    <xf numFmtId="0" fontId="24" fillId="0" borderId="0" xfId="0" applyFont="1" applyAlignment="1">
      <alignment horizontal="center"/>
    </xf>
    <xf numFmtId="0" fontId="24" fillId="18" borderId="0" xfId="0" applyFont="1" applyFill="1"/>
    <xf numFmtId="0" fontId="1" fillId="19" borderId="0" xfId="0" applyFont="1" applyFill="1" applyAlignment="1">
      <alignment horizontal="center"/>
    </xf>
    <xf numFmtId="0" fontId="1" fillId="3" borderId="10" xfId="0" applyFont="1" applyFill="1" applyBorder="1"/>
    <xf numFmtId="167" fontId="1" fillId="0" borderId="0" xfId="0" applyNumberFormat="1" applyFont="1"/>
    <xf numFmtId="0" fontId="40" fillId="0" borderId="0" xfId="0" applyFont="1"/>
    <xf numFmtId="0" fontId="2" fillId="2" borderId="0" xfId="0" applyFont="1" applyFill="1" applyAlignment="1">
      <alignment horizontal="center"/>
    </xf>
    <xf numFmtId="0" fontId="40" fillId="0" borderId="0" xfId="0" applyFont="1" applyAlignment="1">
      <alignment horizontal="center"/>
    </xf>
    <xf numFmtId="0" fontId="41" fillId="0" borderId="0" xfId="0" applyFont="1" applyAlignment="1">
      <alignment horizontal="center"/>
    </xf>
    <xf numFmtId="0" fontId="4" fillId="0" borderId="0" xfId="0" applyFont="1" applyAlignment="1">
      <alignment horizontal="center"/>
    </xf>
    <xf numFmtId="0" fontId="5" fillId="0" borderId="0" xfId="0" applyFont="1" applyAlignment="1">
      <alignment horizontal="center"/>
    </xf>
    <xf numFmtId="0" fontId="2" fillId="0" borderId="13" xfId="0" applyFont="1" applyBorder="1" applyAlignment="1">
      <alignment horizontal="right"/>
    </xf>
    <xf numFmtId="0" fontId="1" fillId="0" borderId="0" xfId="0" applyFont="1" applyAlignment="1">
      <alignment horizontal="left" readingOrder="2"/>
    </xf>
    <xf numFmtId="0" fontId="1" fillId="20" borderId="0" xfId="0" applyFont="1" applyFill="1"/>
    <xf numFmtId="0" fontId="2" fillId="9" borderId="0" xfId="0" applyFont="1" applyFill="1"/>
    <xf numFmtId="0" fontId="1" fillId="9" borderId="0" xfId="0" applyFont="1" applyFill="1"/>
    <xf numFmtId="0" fontId="42" fillId="0" borderId="10" xfId="0" applyFont="1" applyBorder="1" applyAlignment="1">
      <alignment horizontal="center" wrapText="1"/>
    </xf>
    <xf numFmtId="0" fontId="1" fillId="7" borderId="10" xfId="0" applyFont="1" applyFill="1" applyBorder="1" applyAlignment="1">
      <alignment horizontal="center"/>
    </xf>
    <xf numFmtId="0" fontId="15" fillId="0" borderId="13" xfId="0" applyFont="1" applyBorder="1" applyAlignment="1">
      <alignment horizontal="center"/>
    </xf>
    <xf numFmtId="0" fontId="44" fillId="0" borderId="10" xfId="0" applyFont="1" applyBorder="1" applyAlignment="1">
      <alignment horizontal="center"/>
    </xf>
    <xf numFmtId="0" fontId="45" fillId="0" borderId="10" xfId="0" applyFont="1" applyBorder="1" applyAlignment="1">
      <alignment horizontal="center"/>
    </xf>
    <xf numFmtId="2" fontId="15" fillId="3" borderId="10" xfId="0" applyNumberFormat="1" applyFont="1" applyFill="1" applyBorder="1" applyAlignment="1">
      <alignment horizontal="center"/>
    </xf>
    <xf numFmtId="0" fontId="1" fillId="21" borderId="0" xfId="0" applyFont="1" applyFill="1" applyAlignment="1">
      <alignment horizontal="center"/>
    </xf>
    <xf numFmtId="0" fontId="1" fillId="22" borderId="0" xfId="0" applyFont="1" applyFill="1" applyAlignment="1">
      <alignment horizontal="center"/>
    </xf>
    <xf numFmtId="0" fontId="0" fillId="0" borderId="31" xfId="0" applyBorder="1"/>
    <xf numFmtId="0" fontId="27" fillId="12" borderId="27" xfId="0" applyFont="1" applyFill="1" applyBorder="1" applyAlignment="1">
      <alignment horizontal="center"/>
    </xf>
    <xf numFmtId="0" fontId="26" fillId="0" borderId="24" xfId="0" applyFont="1" applyBorder="1" applyAlignment="1">
      <alignment horizontal="center" vertical="center" wrapText="1" readingOrder="2"/>
    </xf>
    <xf numFmtId="0" fontId="47" fillId="0" borderId="26" xfId="0" applyFont="1" applyBorder="1" applyAlignment="1">
      <alignment horizontal="center" vertical="center" readingOrder="2"/>
    </xf>
    <xf numFmtId="0" fontId="26" fillId="0" borderId="23" xfId="0" applyFont="1" applyBorder="1" applyAlignment="1">
      <alignment horizontal="center" wrapText="1"/>
    </xf>
    <xf numFmtId="0" fontId="1" fillId="9" borderId="6" xfId="0" applyFont="1" applyFill="1" applyBorder="1"/>
    <xf numFmtId="0" fontId="15" fillId="9" borderId="23" xfId="0" applyFont="1" applyFill="1" applyBorder="1" applyAlignment="1">
      <alignment horizontal="center"/>
    </xf>
    <xf numFmtId="0" fontId="15" fillId="9" borderId="22" xfId="0" applyFont="1" applyFill="1" applyBorder="1" applyAlignment="1">
      <alignment horizontal="center"/>
    </xf>
    <xf numFmtId="0" fontId="26" fillId="9" borderId="23" xfId="0" applyFont="1" applyFill="1" applyBorder="1" applyAlignment="1">
      <alignment horizontal="center"/>
    </xf>
    <xf numFmtId="0" fontId="26" fillId="9" borderId="24" xfId="0" applyFont="1" applyFill="1" applyBorder="1" applyAlignment="1">
      <alignment horizontal="center" vertical="center" wrapText="1" readingOrder="2"/>
    </xf>
    <xf numFmtId="0" fontId="26" fillId="9" borderId="23" xfId="0" applyFont="1" applyFill="1" applyBorder="1" applyAlignment="1">
      <alignment horizontal="center" vertical="center" readingOrder="2"/>
    </xf>
    <xf numFmtId="165" fontId="1" fillId="0" borderId="0" xfId="0" applyNumberFormat="1" applyFont="1"/>
    <xf numFmtId="14" fontId="2" fillId="0" borderId="15" xfId="0" applyNumberFormat="1" applyFont="1" applyBorder="1"/>
    <xf numFmtId="14" fontId="2" fillId="0" borderId="14" xfId="0" applyNumberFormat="1" applyFont="1" applyBorder="1" applyAlignment="1">
      <alignment horizontal="left"/>
    </xf>
    <xf numFmtId="0" fontId="1" fillId="0" borderId="41" xfId="0" applyFont="1" applyBorder="1"/>
    <xf numFmtId="0" fontId="4" fillId="0" borderId="1" xfId="0" applyFont="1" applyBorder="1"/>
    <xf numFmtId="0" fontId="5" fillId="0" borderId="1" xfId="0" applyFont="1" applyBorder="1"/>
    <xf numFmtId="0" fontId="42" fillId="0" borderId="0" xfId="0" applyFont="1"/>
    <xf numFmtId="0" fontId="42" fillId="0" borderId="6" xfId="0" applyFont="1" applyBorder="1"/>
    <xf numFmtId="0" fontId="2" fillId="0" borderId="0" xfId="0" applyFont="1" applyAlignment="1">
      <alignment horizontal="center"/>
    </xf>
    <xf numFmtId="0" fontId="2" fillId="0" borderId="1" xfId="0" applyFont="1" applyBorder="1" applyAlignment="1">
      <alignment horizontal="center"/>
    </xf>
    <xf numFmtId="0" fontId="1" fillId="2" borderId="0" xfId="0" applyFont="1" applyFill="1" applyAlignment="1">
      <alignment horizontal="center" vertical="center"/>
    </xf>
    <xf numFmtId="0" fontId="1" fillId="0" borderId="0" xfId="0" applyFont="1" applyAlignment="1">
      <alignment horizont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1" fillId="0" borderId="19" xfId="0" applyFont="1" applyBorder="1" applyAlignment="1">
      <alignment horizontal="center"/>
    </xf>
    <xf numFmtId="0" fontId="1" fillId="0" borderId="20" xfId="0" applyFont="1" applyBorder="1" applyAlignment="1">
      <alignment horizontal="center"/>
    </xf>
    <xf numFmtId="0" fontId="1" fillId="0" borderId="19" xfId="0" applyFont="1" applyBorder="1" applyAlignment="1">
      <alignment horizontal="center" vertical="center"/>
    </xf>
    <xf numFmtId="0" fontId="1" fillId="0" borderId="20" xfId="0" applyFont="1" applyBorder="1" applyAlignment="1">
      <alignment horizontal="center" vertical="center"/>
    </xf>
    <xf numFmtId="0" fontId="1" fillId="0" borderId="10" xfId="0" applyFont="1" applyBorder="1" applyAlignment="1">
      <alignment horizontal="center"/>
    </xf>
    <xf numFmtId="0" fontId="15" fillId="0" borderId="19" xfId="0" applyFont="1" applyBorder="1" applyAlignment="1">
      <alignment horizontal="center" vertical="center"/>
    </xf>
    <xf numFmtId="0" fontId="15" fillId="0" borderId="20" xfId="0" applyFont="1" applyBorder="1" applyAlignment="1">
      <alignment horizontal="center" vertical="center"/>
    </xf>
    <xf numFmtId="0" fontId="1" fillId="0" borderId="10" xfId="0" applyFont="1" applyBorder="1" applyAlignment="1">
      <alignment horizontal="center" wrapText="1"/>
    </xf>
    <xf numFmtId="0" fontId="1" fillId="2" borderId="0" xfId="0" applyFont="1" applyFill="1" applyAlignment="1">
      <alignment horizontal="center"/>
    </xf>
    <xf numFmtId="0" fontId="1" fillId="4" borderId="0" xfId="0" applyFont="1" applyFill="1" applyAlignment="1">
      <alignment horizontal="center"/>
    </xf>
    <xf numFmtId="0" fontId="1" fillId="8" borderId="0" xfId="0" applyFont="1" applyFill="1" applyAlignment="1">
      <alignment horizontal="right" wrapText="1"/>
    </xf>
    <xf numFmtId="0" fontId="1" fillId="5" borderId="19" xfId="0" applyFont="1" applyFill="1" applyBorder="1" applyAlignment="1">
      <alignment horizontal="center" vertical="center"/>
    </xf>
    <xf numFmtId="0" fontId="1" fillId="5" borderId="20" xfId="0" applyFont="1" applyFill="1" applyBorder="1" applyAlignment="1">
      <alignment horizontal="center" vertical="center"/>
    </xf>
    <xf numFmtId="0" fontId="1"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9" xfId="0" applyFont="1" applyBorder="1" applyAlignment="1">
      <alignment horizontal="center"/>
    </xf>
    <xf numFmtId="0" fontId="2" fillId="0" borderId="13" xfId="0" applyFont="1" applyBorder="1" applyAlignment="1">
      <alignment horizontal="center"/>
    </xf>
    <xf numFmtId="0" fontId="2" fillId="0" borderId="15" xfId="0" applyFont="1" applyBorder="1" applyAlignment="1">
      <alignment horizontal="center"/>
    </xf>
    <xf numFmtId="0" fontId="2" fillId="0" borderId="14" xfId="0" applyFont="1" applyBorder="1" applyAlignment="1">
      <alignment horizontal="center"/>
    </xf>
    <xf numFmtId="0" fontId="15" fillId="4" borderId="0" xfId="0" applyFont="1" applyFill="1" applyAlignment="1">
      <alignment horizontal="center"/>
    </xf>
    <xf numFmtId="0" fontId="2" fillId="0" borderId="2" xfId="0" applyFont="1" applyBorder="1" applyAlignment="1">
      <alignment horizontal="center"/>
    </xf>
    <xf numFmtId="0" fontId="2" fillId="0" borderId="4"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28" fillId="0" borderId="2" xfId="0" applyFont="1" applyBorder="1" applyAlignment="1">
      <alignment horizontal="center"/>
    </xf>
    <xf numFmtId="0" fontId="28" fillId="0" borderId="4" xfId="0" applyFont="1" applyBorder="1" applyAlignment="1">
      <alignment horizontal="center"/>
    </xf>
    <xf numFmtId="0" fontId="2" fillId="0" borderId="5" xfId="0" applyFont="1" applyBorder="1" applyAlignment="1">
      <alignment horizontal="center"/>
    </xf>
    <xf numFmtId="0" fontId="2" fillId="0" borderId="6" xfId="0" applyFont="1" applyBorder="1" applyAlignment="1">
      <alignment horizontal="center"/>
    </xf>
    <xf numFmtId="0" fontId="1" fillId="0" borderId="40" xfId="0" applyFont="1" applyBorder="1" applyAlignment="1">
      <alignment horizontal="center"/>
    </xf>
    <xf numFmtId="0" fontId="1" fillId="0" borderId="0" xfId="0" applyFont="1" applyAlignment="1">
      <alignment horizontal="right" wrapText="1"/>
    </xf>
    <xf numFmtId="0" fontId="1" fillId="0" borderId="0" xfId="0" applyFont="1" applyAlignment="1">
      <alignment horizontal="right"/>
    </xf>
  </cellXfs>
  <cellStyles count="1">
    <cellStyle name="Normal" xfId="0" builtinId="0"/>
  </cellStyles>
  <dxfs count="0"/>
  <tableStyles count="0" defaultTableStyle="TableStyleMedium2" defaultPivotStyle="PivotStyleLight16"/>
  <colors>
    <mruColors>
      <color rgb="FFFF8AD8"/>
      <color rgb="FF945200"/>
      <color rgb="FFFFFD78"/>
      <color rgb="FFD883FF"/>
      <color rgb="FF73FB7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jpeg"/><Relationship Id="rId6" Type="http://schemas.openxmlformats.org/officeDocument/2006/relationships/image" Target="../media/image35.png"/><Relationship Id="rId5" Type="http://schemas.openxmlformats.org/officeDocument/2006/relationships/image" Target="../media/image34.png"/><Relationship Id="rId4" Type="http://schemas.openxmlformats.org/officeDocument/2006/relationships/image" Target="../media/image33.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image" Target="../media/image38.png"/><Relationship Id="rId7" Type="http://schemas.openxmlformats.org/officeDocument/2006/relationships/image" Target="../media/image42.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11" Type="http://schemas.openxmlformats.org/officeDocument/2006/relationships/image" Target="../media/image46.png"/><Relationship Id="rId5" Type="http://schemas.openxmlformats.org/officeDocument/2006/relationships/image" Target="../media/image40.png"/><Relationship Id="rId10" Type="http://schemas.openxmlformats.org/officeDocument/2006/relationships/image" Target="../media/image45.png"/><Relationship Id="rId4" Type="http://schemas.openxmlformats.org/officeDocument/2006/relationships/image" Target="../media/image39.png"/><Relationship Id="rId9" Type="http://schemas.openxmlformats.org/officeDocument/2006/relationships/image" Target="../media/image44.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jpeg"/><Relationship Id="rId7" Type="http://schemas.openxmlformats.org/officeDocument/2006/relationships/image" Target="../media/image9.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jpeg"/><Relationship Id="rId9"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6</xdr:col>
      <xdr:colOff>397898</xdr:colOff>
      <xdr:row>33</xdr:row>
      <xdr:rowOff>16348</xdr:rowOff>
    </xdr:from>
    <xdr:to>
      <xdr:col>6</xdr:col>
      <xdr:colOff>403349</xdr:colOff>
      <xdr:row>40</xdr:row>
      <xdr:rowOff>49051</xdr:rowOff>
    </xdr:to>
    <xdr:cxnSp macro="">
      <xdr:nvCxnSpPr>
        <xdr:cNvPr id="3" name="Straight Arrow Connector 2">
          <a:extLst>
            <a:ext uri="{FF2B5EF4-FFF2-40B4-BE49-F238E27FC236}">
              <a16:creationId xmlns:a16="http://schemas.microsoft.com/office/drawing/2014/main" id="{49C4CF2B-89FD-34A3-1B25-0BE4EE3EA5E9}"/>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xdr:colOff>
      <xdr:row>38</xdr:row>
      <xdr:rowOff>103563</xdr:rowOff>
    </xdr:from>
    <xdr:to>
      <xdr:col>6</xdr:col>
      <xdr:colOff>779443</xdr:colOff>
      <xdr:row>38</xdr:row>
      <xdr:rowOff>109013</xdr:rowOff>
    </xdr:to>
    <xdr:cxnSp macro="">
      <xdr:nvCxnSpPr>
        <xdr:cNvPr id="4" name="Straight Arrow Connector 3">
          <a:extLst>
            <a:ext uri="{FF2B5EF4-FFF2-40B4-BE49-F238E27FC236}">
              <a16:creationId xmlns:a16="http://schemas.microsoft.com/office/drawing/2014/main" id="{58D0BEC2-65F5-0EAA-8B27-65AE1CB25FAF}"/>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397898</xdr:colOff>
      <xdr:row>33</xdr:row>
      <xdr:rowOff>16348</xdr:rowOff>
    </xdr:from>
    <xdr:to>
      <xdr:col>2</xdr:col>
      <xdr:colOff>403349</xdr:colOff>
      <xdr:row>40</xdr:row>
      <xdr:rowOff>49051</xdr:rowOff>
    </xdr:to>
    <xdr:cxnSp macro="">
      <xdr:nvCxnSpPr>
        <xdr:cNvPr id="9" name="Straight Arrow Connector 8">
          <a:extLst>
            <a:ext uri="{FF2B5EF4-FFF2-40B4-BE49-F238E27FC236}">
              <a16:creationId xmlns:a16="http://schemas.microsoft.com/office/drawing/2014/main" id="{D009B066-4083-734E-A559-C389004591CD}"/>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xdr:colOff>
      <xdr:row>38</xdr:row>
      <xdr:rowOff>103563</xdr:rowOff>
    </xdr:from>
    <xdr:to>
      <xdr:col>2</xdr:col>
      <xdr:colOff>779443</xdr:colOff>
      <xdr:row>38</xdr:row>
      <xdr:rowOff>109013</xdr:rowOff>
    </xdr:to>
    <xdr:cxnSp macro="">
      <xdr:nvCxnSpPr>
        <xdr:cNvPr id="10" name="Straight Arrow Connector 9">
          <a:extLst>
            <a:ext uri="{FF2B5EF4-FFF2-40B4-BE49-F238E27FC236}">
              <a16:creationId xmlns:a16="http://schemas.microsoft.com/office/drawing/2014/main" id="{0CEAF44C-86A5-6340-AF66-63E0BD695364}"/>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326081</xdr:colOff>
      <xdr:row>34</xdr:row>
      <xdr:rowOff>17162</xdr:rowOff>
    </xdr:from>
    <xdr:to>
      <xdr:col>6</xdr:col>
      <xdr:colOff>473675</xdr:colOff>
      <xdr:row>34</xdr:row>
      <xdr:rowOff>178487</xdr:rowOff>
    </xdr:to>
    <xdr:sp macro="" textlink="">
      <xdr:nvSpPr>
        <xdr:cNvPr id="2" name="Oval 1">
          <a:extLst>
            <a:ext uri="{FF2B5EF4-FFF2-40B4-BE49-F238E27FC236}">
              <a16:creationId xmlns:a16="http://schemas.microsoft.com/office/drawing/2014/main" id="{EDE6E4FC-536A-35B6-FCD1-DA74802CB294}"/>
            </a:ext>
          </a:extLst>
        </xdr:cNvPr>
        <xdr:cNvSpPr/>
      </xdr:nvSpPr>
      <xdr:spPr>
        <a:xfrm>
          <a:off x="13547673514" y="4472459"/>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302052</xdr:colOff>
      <xdr:row>38</xdr:row>
      <xdr:rowOff>20595</xdr:rowOff>
    </xdr:from>
    <xdr:to>
      <xdr:col>5</xdr:col>
      <xdr:colOff>449646</xdr:colOff>
      <xdr:row>38</xdr:row>
      <xdr:rowOff>181920</xdr:rowOff>
    </xdr:to>
    <xdr:sp macro="" textlink="">
      <xdr:nvSpPr>
        <xdr:cNvPr id="5" name="Oval 4">
          <a:extLst>
            <a:ext uri="{FF2B5EF4-FFF2-40B4-BE49-F238E27FC236}">
              <a16:creationId xmlns:a16="http://schemas.microsoft.com/office/drawing/2014/main" id="{C05A4DAC-5C41-0430-D8F8-77716F79902E}"/>
            </a:ext>
          </a:extLst>
        </xdr:cNvPr>
        <xdr:cNvSpPr/>
      </xdr:nvSpPr>
      <xdr:spPr>
        <a:xfrm>
          <a:off x="13548524759" y="5285946"/>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428031</xdr:colOff>
      <xdr:row>34</xdr:row>
      <xdr:rowOff>97825</xdr:rowOff>
    </xdr:from>
    <xdr:to>
      <xdr:col>6</xdr:col>
      <xdr:colOff>326081</xdr:colOff>
      <xdr:row>38</xdr:row>
      <xdr:rowOff>44220</xdr:rowOff>
    </xdr:to>
    <xdr:cxnSp macro="">
      <xdr:nvCxnSpPr>
        <xdr:cNvPr id="7" name="Straight Connector 6">
          <a:extLst>
            <a:ext uri="{FF2B5EF4-FFF2-40B4-BE49-F238E27FC236}">
              <a16:creationId xmlns:a16="http://schemas.microsoft.com/office/drawing/2014/main" id="{30A207EE-35B1-0B36-5F2C-F8827A21D763}"/>
            </a:ext>
          </a:extLst>
        </xdr:cNvPr>
        <xdr:cNvCxnSpPr>
          <a:stCxn id="2" idx="6"/>
          <a:endCxn id="5" idx="1"/>
        </xdr:cNvCxnSpPr>
      </xdr:nvCxnSpPr>
      <xdr:spPr>
        <a:xfrm>
          <a:off x="13547821108" y="4553122"/>
          <a:ext cx="725266" cy="75644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281459</xdr:colOff>
      <xdr:row>34</xdr:row>
      <xdr:rowOff>102973</xdr:rowOff>
    </xdr:from>
    <xdr:to>
      <xdr:col>2</xdr:col>
      <xdr:colOff>405027</xdr:colOff>
      <xdr:row>38</xdr:row>
      <xdr:rowOff>109838</xdr:rowOff>
    </xdr:to>
    <xdr:sp macro="" textlink="">
      <xdr:nvSpPr>
        <xdr:cNvPr id="13" name="Freeform 12">
          <a:extLst>
            <a:ext uri="{FF2B5EF4-FFF2-40B4-BE49-F238E27FC236}">
              <a16:creationId xmlns:a16="http://schemas.microsoft.com/office/drawing/2014/main" id="{8B526E5A-8880-9C4B-6FCC-DF21E398E9D2}"/>
            </a:ext>
          </a:extLst>
        </xdr:cNvPr>
        <xdr:cNvSpPr/>
      </xdr:nvSpPr>
      <xdr:spPr>
        <a:xfrm>
          <a:off x="13551051027" y="4558270"/>
          <a:ext cx="950784" cy="816919"/>
        </a:xfrm>
        <a:custGeom>
          <a:avLst/>
          <a:gdLst>
            <a:gd name="connsiteX0" fmla="*/ 0 w 950784"/>
            <a:gd name="connsiteY0" fmla="*/ 0 h 816919"/>
            <a:gd name="connsiteX1" fmla="*/ 607541 w 950784"/>
            <a:gd name="connsiteY1" fmla="*/ 281460 h 816919"/>
            <a:gd name="connsiteX2" fmla="*/ 950784 w 950784"/>
            <a:gd name="connsiteY2" fmla="*/ 816919 h 816919"/>
          </a:gdLst>
          <a:ahLst/>
          <a:cxnLst>
            <a:cxn ang="0">
              <a:pos x="connsiteX0" y="connsiteY0"/>
            </a:cxn>
            <a:cxn ang="0">
              <a:pos x="connsiteX1" y="connsiteY1"/>
            </a:cxn>
            <a:cxn ang="0">
              <a:pos x="connsiteX2" y="connsiteY2"/>
            </a:cxn>
          </a:cxnLst>
          <a:rect l="l" t="t" r="r" b="b"/>
          <a:pathLst>
            <a:path w="950784" h="816919">
              <a:moveTo>
                <a:pt x="0" y="0"/>
              </a:moveTo>
              <a:cubicBezTo>
                <a:pt x="224538" y="72653"/>
                <a:pt x="449077" y="145307"/>
                <a:pt x="607541" y="281460"/>
              </a:cubicBezTo>
              <a:cubicBezTo>
                <a:pt x="766005" y="417613"/>
                <a:pt x="858394" y="617266"/>
                <a:pt x="950784" y="816919"/>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339811</xdr:colOff>
      <xdr:row>34</xdr:row>
      <xdr:rowOff>24028</xdr:rowOff>
    </xdr:from>
    <xdr:to>
      <xdr:col>2</xdr:col>
      <xdr:colOff>487405</xdr:colOff>
      <xdr:row>34</xdr:row>
      <xdr:rowOff>185353</xdr:rowOff>
    </xdr:to>
    <xdr:sp macro="" textlink="">
      <xdr:nvSpPr>
        <xdr:cNvPr id="15" name="Oval 14">
          <a:extLst>
            <a:ext uri="{FF2B5EF4-FFF2-40B4-BE49-F238E27FC236}">
              <a16:creationId xmlns:a16="http://schemas.microsoft.com/office/drawing/2014/main" id="{46CEEB7F-8818-0EFF-AE80-31BB912D7E34}"/>
            </a:ext>
          </a:extLst>
        </xdr:cNvPr>
        <xdr:cNvSpPr/>
      </xdr:nvSpPr>
      <xdr:spPr>
        <a:xfrm>
          <a:off x="13550968649" y="4479325"/>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212811</xdr:colOff>
      <xdr:row>38</xdr:row>
      <xdr:rowOff>17162</xdr:rowOff>
    </xdr:from>
    <xdr:to>
      <xdr:col>1</xdr:col>
      <xdr:colOff>360405</xdr:colOff>
      <xdr:row>38</xdr:row>
      <xdr:rowOff>178487</xdr:rowOff>
    </xdr:to>
    <xdr:sp macro="" textlink="">
      <xdr:nvSpPr>
        <xdr:cNvPr id="16" name="Oval 15">
          <a:extLst>
            <a:ext uri="{FF2B5EF4-FFF2-40B4-BE49-F238E27FC236}">
              <a16:creationId xmlns:a16="http://schemas.microsoft.com/office/drawing/2014/main" id="{DB5AF268-CF8A-B3B4-B21B-DEAB5D2DEE45}"/>
            </a:ext>
          </a:extLst>
        </xdr:cNvPr>
        <xdr:cNvSpPr/>
      </xdr:nvSpPr>
      <xdr:spPr>
        <a:xfrm>
          <a:off x="13551922865" y="5282513"/>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365436</xdr:colOff>
      <xdr:row>62</xdr:row>
      <xdr:rowOff>198818</xdr:rowOff>
    </xdr:from>
    <xdr:to>
      <xdr:col>2</xdr:col>
      <xdr:colOff>370887</xdr:colOff>
      <xdr:row>70</xdr:row>
      <xdr:rowOff>28646</xdr:rowOff>
    </xdr:to>
    <xdr:cxnSp macro="">
      <xdr:nvCxnSpPr>
        <xdr:cNvPr id="17" name="Straight Arrow Connector 16">
          <a:extLst>
            <a:ext uri="{FF2B5EF4-FFF2-40B4-BE49-F238E27FC236}">
              <a16:creationId xmlns:a16="http://schemas.microsoft.com/office/drawing/2014/main" id="{4B734996-C475-5D4B-8106-6C0FAB7394F3}"/>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68</xdr:row>
      <xdr:rowOff>83157</xdr:rowOff>
    </xdr:from>
    <xdr:to>
      <xdr:col>2</xdr:col>
      <xdr:colOff>746981</xdr:colOff>
      <xdr:row>68</xdr:row>
      <xdr:rowOff>88607</xdr:rowOff>
    </xdr:to>
    <xdr:cxnSp macro="">
      <xdr:nvCxnSpPr>
        <xdr:cNvPr id="18" name="Straight Arrow Connector 17">
          <a:extLst>
            <a:ext uri="{FF2B5EF4-FFF2-40B4-BE49-F238E27FC236}">
              <a16:creationId xmlns:a16="http://schemas.microsoft.com/office/drawing/2014/main" id="{1D6F727D-DCEA-494D-8FC2-2CC46A0D75FD}"/>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202577</xdr:colOff>
      <xdr:row>63</xdr:row>
      <xdr:rowOff>58448</xdr:rowOff>
    </xdr:from>
    <xdr:to>
      <xdr:col>2</xdr:col>
      <xdr:colOff>377348</xdr:colOff>
      <xdr:row>68</xdr:row>
      <xdr:rowOff>93322</xdr:rowOff>
    </xdr:to>
    <xdr:sp macro="" textlink="">
      <xdr:nvSpPr>
        <xdr:cNvPr id="19" name="Freeform 18">
          <a:extLst>
            <a:ext uri="{FF2B5EF4-FFF2-40B4-BE49-F238E27FC236}">
              <a16:creationId xmlns:a16="http://schemas.microsoft.com/office/drawing/2014/main" id="{567B6079-252D-9CC6-6715-B8AB93F0770A}"/>
            </a:ext>
          </a:extLst>
        </xdr:cNvPr>
        <xdr:cNvSpPr/>
      </xdr:nvSpPr>
      <xdr:spPr>
        <a:xfrm>
          <a:off x="13493052109" y="8984966"/>
          <a:ext cx="998445" cy="1049251"/>
        </a:xfrm>
        <a:custGeom>
          <a:avLst/>
          <a:gdLst>
            <a:gd name="connsiteX0" fmla="*/ 0 w 998445"/>
            <a:gd name="connsiteY0" fmla="*/ 554235 h 1049251"/>
            <a:gd name="connsiteX1" fmla="*/ 507188 w 998445"/>
            <a:gd name="connsiteY1" fmla="*/ 128197 h 1049251"/>
            <a:gd name="connsiteX2" fmla="*/ 981917 w 998445"/>
            <a:gd name="connsiteY2" fmla="*/ 71392 h 1049251"/>
            <a:gd name="connsiteX3" fmla="*/ 843961 w 998445"/>
            <a:gd name="connsiteY3" fmla="*/ 1049251 h 1049251"/>
          </a:gdLst>
          <a:ahLst/>
          <a:cxnLst>
            <a:cxn ang="0">
              <a:pos x="connsiteX0" y="connsiteY0"/>
            </a:cxn>
            <a:cxn ang="0">
              <a:pos x="connsiteX1" y="connsiteY1"/>
            </a:cxn>
            <a:cxn ang="0">
              <a:pos x="connsiteX2" y="connsiteY2"/>
            </a:cxn>
            <a:cxn ang="0">
              <a:pos x="connsiteX3" y="connsiteY3"/>
            </a:cxn>
          </a:cxnLst>
          <a:rect l="l" t="t" r="r" b="b"/>
          <a:pathLst>
            <a:path w="998445" h="1049251">
              <a:moveTo>
                <a:pt x="0" y="554235"/>
              </a:moveTo>
              <a:cubicBezTo>
                <a:pt x="171767" y="381453"/>
                <a:pt x="343535" y="208671"/>
                <a:pt x="507188" y="128197"/>
              </a:cubicBezTo>
              <a:cubicBezTo>
                <a:pt x="670841" y="47723"/>
                <a:pt x="925788" y="-82117"/>
                <a:pt x="981917" y="71392"/>
              </a:cubicBezTo>
              <a:cubicBezTo>
                <a:pt x="1038046" y="224901"/>
                <a:pt x="941003" y="637076"/>
                <a:pt x="843961" y="104925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365436</xdr:colOff>
      <xdr:row>62</xdr:row>
      <xdr:rowOff>198818</xdr:rowOff>
    </xdr:from>
    <xdr:to>
      <xdr:col>6</xdr:col>
      <xdr:colOff>370887</xdr:colOff>
      <xdr:row>70</xdr:row>
      <xdr:rowOff>28646</xdr:rowOff>
    </xdr:to>
    <xdr:cxnSp macro="">
      <xdr:nvCxnSpPr>
        <xdr:cNvPr id="20" name="Straight Arrow Connector 19">
          <a:extLst>
            <a:ext uri="{FF2B5EF4-FFF2-40B4-BE49-F238E27FC236}">
              <a16:creationId xmlns:a16="http://schemas.microsoft.com/office/drawing/2014/main" id="{E8ADAB3F-93A5-2D48-9966-F82DFCA82956}"/>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791213</xdr:colOff>
      <xdr:row>68</xdr:row>
      <xdr:rowOff>83157</xdr:rowOff>
    </xdr:from>
    <xdr:to>
      <xdr:col>6</xdr:col>
      <xdr:colOff>746981</xdr:colOff>
      <xdr:row>68</xdr:row>
      <xdr:rowOff>88607</xdr:rowOff>
    </xdr:to>
    <xdr:cxnSp macro="">
      <xdr:nvCxnSpPr>
        <xdr:cNvPr id="21" name="Straight Arrow Connector 20">
          <a:extLst>
            <a:ext uri="{FF2B5EF4-FFF2-40B4-BE49-F238E27FC236}">
              <a16:creationId xmlns:a16="http://schemas.microsoft.com/office/drawing/2014/main" id="{7E55F7CF-FE7C-A54D-95EA-73E208B3AD2E}"/>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223162</xdr:colOff>
      <xdr:row>64</xdr:row>
      <xdr:rowOff>60863</xdr:rowOff>
    </xdr:from>
    <xdr:to>
      <xdr:col>6</xdr:col>
      <xdr:colOff>361118</xdr:colOff>
      <xdr:row>68</xdr:row>
      <xdr:rowOff>89265</xdr:rowOff>
    </xdr:to>
    <xdr:cxnSp macro="">
      <xdr:nvCxnSpPr>
        <xdr:cNvPr id="24" name="Straight Connector 23">
          <a:extLst>
            <a:ext uri="{FF2B5EF4-FFF2-40B4-BE49-F238E27FC236}">
              <a16:creationId xmlns:a16="http://schemas.microsoft.com/office/drawing/2014/main" id="{AE6D6268-0B7E-1216-2734-8456B01E89A2}"/>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308369</xdr:colOff>
      <xdr:row>62</xdr:row>
      <xdr:rowOff>178531</xdr:rowOff>
    </xdr:from>
    <xdr:to>
      <xdr:col>5</xdr:col>
      <xdr:colOff>559935</xdr:colOff>
      <xdr:row>64</xdr:row>
      <xdr:rowOff>56805</xdr:rowOff>
    </xdr:to>
    <xdr:sp macro="" textlink="">
      <xdr:nvSpPr>
        <xdr:cNvPr id="27" name="Oval 26">
          <a:extLst>
            <a:ext uri="{FF2B5EF4-FFF2-40B4-BE49-F238E27FC236}">
              <a16:creationId xmlns:a16="http://schemas.microsoft.com/office/drawing/2014/main" id="{566542A6-E32A-2DBB-33D9-CEE4A8D47654}"/>
            </a:ext>
          </a:extLst>
        </xdr:cNvPr>
        <xdr:cNvSpPr/>
      </xdr:nvSpPr>
      <xdr:spPr>
        <a:xfrm>
          <a:off x="13490398499" y="8902173"/>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N</a:t>
          </a:r>
        </a:p>
      </xdr:txBody>
    </xdr:sp>
    <xdr:clientData/>
  </xdr:twoCellAnchor>
  <xdr:twoCellAnchor>
    <xdr:from>
      <xdr:col>11</xdr:col>
      <xdr:colOff>365436</xdr:colOff>
      <xdr:row>62</xdr:row>
      <xdr:rowOff>198818</xdr:rowOff>
    </xdr:from>
    <xdr:to>
      <xdr:col>11</xdr:col>
      <xdr:colOff>370887</xdr:colOff>
      <xdr:row>70</xdr:row>
      <xdr:rowOff>28646</xdr:rowOff>
    </xdr:to>
    <xdr:cxnSp macro="">
      <xdr:nvCxnSpPr>
        <xdr:cNvPr id="28" name="Straight Arrow Connector 27">
          <a:extLst>
            <a:ext uri="{FF2B5EF4-FFF2-40B4-BE49-F238E27FC236}">
              <a16:creationId xmlns:a16="http://schemas.microsoft.com/office/drawing/2014/main" id="{FF894976-8B13-1A46-9061-B0D46CF7F0D7}"/>
            </a:ext>
          </a:extLst>
        </xdr:cNvPr>
        <xdr:cNvCxnSpPr/>
      </xdr:nvCxnSpPr>
      <xdr:spPr>
        <a:xfrm flipH="1" flipV="1">
          <a:off x="13489763873"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791213</xdr:colOff>
      <xdr:row>68</xdr:row>
      <xdr:rowOff>83157</xdr:rowOff>
    </xdr:from>
    <xdr:to>
      <xdr:col>11</xdr:col>
      <xdr:colOff>746981</xdr:colOff>
      <xdr:row>68</xdr:row>
      <xdr:rowOff>88607</xdr:rowOff>
    </xdr:to>
    <xdr:cxnSp macro="">
      <xdr:nvCxnSpPr>
        <xdr:cNvPr id="29" name="Straight Arrow Connector 28">
          <a:extLst>
            <a:ext uri="{FF2B5EF4-FFF2-40B4-BE49-F238E27FC236}">
              <a16:creationId xmlns:a16="http://schemas.microsoft.com/office/drawing/2014/main" id="{B2544F99-159A-3048-9227-A8DF533F3DB0}"/>
            </a:ext>
          </a:extLst>
        </xdr:cNvPr>
        <xdr:cNvCxnSpPr/>
      </xdr:nvCxnSpPr>
      <xdr:spPr>
        <a:xfrm flipV="1">
          <a:off x="13489387779" y="10024052"/>
          <a:ext cx="1603117"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223162</xdr:colOff>
      <xdr:row>64</xdr:row>
      <xdr:rowOff>60863</xdr:rowOff>
    </xdr:from>
    <xdr:to>
      <xdr:col>11</xdr:col>
      <xdr:colOff>361118</xdr:colOff>
      <xdr:row>68</xdr:row>
      <xdr:rowOff>89265</xdr:rowOff>
    </xdr:to>
    <xdr:cxnSp macro="">
      <xdr:nvCxnSpPr>
        <xdr:cNvPr id="30" name="Straight Connector 29">
          <a:extLst>
            <a:ext uri="{FF2B5EF4-FFF2-40B4-BE49-F238E27FC236}">
              <a16:creationId xmlns:a16="http://schemas.microsoft.com/office/drawing/2014/main" id="{E4E4D8E7-E747-7D4A-B24D-8767A81106BD}"/>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677602</xdr:colOff>
      <xdr:row>65</xdr:row>
      <xdr:rowOff>56806</xdr:rowOff>
    </xdr:from>
    <xdr:to>
      <xdr:col>11</xdr:col>
      <xdr:colOff>105494</xdr:colOff>
      <xdr:row>66</xdr:row>
      <xdr:rowOff>137955</xdr:rowOff>
    </xdr:to>
    <xdr:sp macro="" textlink="">
      <xdr:nvSpPr>
        <xdr:cNvPr id="31" name="Oval 30">
          <a:extLst>
            <a:ext uri="{FF2B5EF4-FFF2-40B4-BE49-F238E27FC236}">
              <a16:creationId xmlns:a16="http://schemas.microsoft.com/office/drawing/2014/main" id="{BFB28C12-688B-0E40-9692-5E8F84DB89C5}"/>
            </a:ext>
          </a:extLst>
        </xdr:cNvPr>
        <xdr:cNvSpPr/>
      </xdr:nvSpPr>
      <xdr:spPr>
        <a:xfrm>
          <a:off x="13485910896" y="9389074"/>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R</a:t>
          </a:r>
        </a:p>
      </xdr:txBody>
    </xdr:sp>
    <xdr:clientData/>
  </xdr:twoCellAnchor>
  <xdr:twoCellAnchor>
    <xdr:from>
      <xdr:col>2</xdr:col>
      <xdr:colOff>365436</xdr:colOff>
      <xdr:row>75</xdr:row>
      <xdr:rowOff>198818</xdr:rowOff>
    </xdr:from>
    <xdr:to>
      <xdr:col>2</xdr:col>
      <xdr:colOff>370887</xdr:colOff>
      <xdr:row>83</xdr:row>
      <xdr:rowOff>28646</xdr:rowOff>
    </xdr:to>
    <xdr:cxnSp macro="">
      <xdr:nvCxnSpPr>
        <xdr:cNvPr id="32" name="Straight Arrow Connector 31">
          <a:extLst>
            <a:ext uri="{FF2B5EF4-FFF2-40B4-BE49-F238E27FC236}">
              <a16:creationId xmlns:a16="http://schemas.microsoft.com/office/drawing/2014/main" id="{3E2AA483-9EBE-B243-9AB9-C986019524C2}"/>
            </a:ext>
          </a:extLst>
        </xdr:cNvPr>
        <xdr:cNvCxnSpPr/>
      </xdr:nvCxnSpPr>
      <xdr:spPr>
        <a:xfrm flipH="1" flipV="1">
          <a:off x="13501422446" y="9013064"/>
          <a:ext cx="5451" cy="146968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81</xdr:row>
      <xdr:rowOff>83157</xdr:rowOff>
    </xdr:from>
    <xdr:to>
      <xdr:col>2</xdr:col>
      <xdr:colOff>746981</xdr:colOff>
      <xdr:row>81</xdr:row>
      <xdr:rowOff>88607</xdr:rowOff>
    </xdr:to>
    <xdr:cxnSp macro="">
      <xdr:nvCxnSpPr>
        <xdr:cNvPr id="33" name="Straight Arrow Connector 32">
          <a:extLst>
            <a:ext uri="{FF2B5EF4-FFF2-40B4-BE49-F238E27FC236}">
              <a16:creationId xmlns:a16="http://schemas.microsoft.com/office/drawing/2014/main" id="{39A7AF8F-AA17-3F47-859E-0A2C9A6E1E7C}"/>
            </a:ext>
          </a:extLst>
        </xdr:cNvPr>
        <xdr:cNvCxnSpPr/>
      </xdr:nvCxnSpPr>
      <xdr:spPr>
        <a:xfrm flipV="1">
          <a:off x="13501046352" y="10127297"/>
          <a:ext cx="1604540"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223162</xdr:colOff>
      <xdr:row>77</xdr:row>
      <xdr:rowOff>60863</xdr:rowOff>
    </xdr:from>
    <xdr:to>
      <xdr:col>2</xdr:col>
      <xdr:colOff>361118</xdr:colOff>
      <xdr:row>81</xdr:row>
      <xdr:rowOff>89265</xdr:rowOff>
    </xdr:to>
    <xdr:cxnSp macro="">
      <xdr:nvCxnSpPr>
        <xdr:cNvPr id="34" name="Straight Connector 33">
          <a:extLst>
            <a:ext uri="{FF2B5EF4-FFF2-40B4-BE49-F238E27FC236}">
              <a16:creationId xmlns:a16="http://schemas.microsoft.com/office/drawing/2014/main" id="{C586C17F-D442-B844-B6E4-542E7DED264B}"/>
            </a:ext>
          </a:extLst>
        </xdr:cNvPr>
        <xdr:cNvCxnSpPr/>
      </xdr:nvCxnSpPr>
      <xdr:spPr>
        <a:xfrm>
          <a:off x="13501432215" y="9285074"/>
          <a:ext cx="962342" cy="8483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768076</xdr:colOff>
      <xdr:row>79</xdr:row>
      <xdr:rowOff>38498</xdr:rowOff>
    </xdr:from>
    <xdr:to>
      <xdr:col>2</xdr:col>
      <xdr:colOff>195256</xdr:colOff>
      <xdr:row>80</xdr:row>
      <xdr:rowOff>121753</xdr:rowOff>
    </xdr:to>
    <xdr:sp macro="" textlink="">
      <xdr:nvSpPr>
        <xdr:cNvPr id="35" name="Oval 34">
          <a:extLst>
            <a:ext uri="{FF2B5EF4-FFF2-40B4-BE49-F238E27FC236}">
              <a16:creationId xmlns:a16="http://schemas.microsoft.com/office/drawing/2014/main" id="{3D3B2A92-197C-AC41-A0C5-B286D0532160}"/>
            </a:ext>
          </a:extLst>
        </xdr:cNvPr>
        <xdr:cNvSpPr/>
      </xdr:nvSpPr>
      <xdr:spPr>
        <a:xfrm>
          <a:off x="13523145744" y="16167498"/>
          <a:ext cx="252680" cy="28645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baseline="0"/>
            <a:t>S</a:t>
          </a:r>
          <a:endParaRPr lang="en-US" sz="1100"/>
        </a:p>
      </xdr:txBody>
    </xdr:sp>
    <xdr:clientData/>
  </xdr:twoCellAnchor>
  <xdr:twoCellAnchor>
    <xdr:from>
      <xdr:col>3</xdr:col>
      <xdr:colOff>416869</xdr:colOff>
      <xdr:row>136</xdr:row>
      <xdr:rowOff>38778</xdr:rowOff>
    </xdr:from>
    <xdr:to>
      <xdr:col>3</xdr:col>
      <xdr:colOff>433027</xdr:colOff>
      <xdr:row>146</xdr:row>
      <xdr:rowOff>161577</xdr:rowOff>
    </xdr:to>
    <xdr:cxnSp macro="">
      <xdr:nvCxnSpPr>
        <xdr:cNvPr id="57" name="Straight Arrow Connector 56">
          <a:extLst>
            <a:ext uri="{FF2B5EF4-FFF2-40B4-BE49-F238E27FC236}">
              <a16:creationId xmlns:a16="http://schemas.microsoft.com/office/drawing/2014/main" id="{1BD856AE-C147-C341-9AD6-EC98C6B1FC28}"/>
            </a:ext>
          </a:extLst>
        </xdr:cNvPr>
        <xdr:cNvCxnSpPr/>
      </xdr:nvCxnSpPr>
      <xdr:spPr>
        <a:xfrm flipV="1">
          <a:off x="13494965064" y="18565267"/>
          <a:ext cx="16158" cy="215867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144</xdr:row>
      <xdr:rowOff>106641</xdr:rowOff>
    </xdr:from>
    <xdr:to>
      <xdr:col>3</xdr:col>
      <xdr:colOff>756183</xdr:colOff>
      <xdr:row>144</xdr:row>
      <xdr:rowOff>109872</xdr:rowOff>
    </xdr:to>
    <xdr:cxnSp macro="">
      <xdr:nvCxnSpPr>
        <xdr:cNvPr id="58" name="Straight Arrow Connector 57">
          <a:extLst>
            <a:ext uri="{FF2B5EF4-FFF2-40B4-BE49-F238E27FC236}">
              <a16:creationId xmlns:a16="http://schemas.microsoft.com/office/drawing/2014/main" id="{F74FCCA7-7CA9-1E4B-8F34-BD1C4CAB5A48}"/>
            </a:ext>
          </a:extLst>
        </xdr:cNvPr>
        <xdr:cNvCxnSpPr/>
      </xdr:nvCxnSpPr>
      <xdr:spPr>
        <a:xfrm>
          <a:off x="13494641908" y="20261832"/>
          <a:ext cx="2329949"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138</xdr:row>
      <xdr:rowOff>6464</xdr:rowOff>
    </xdr:from>
    <xdr:to>
      <xdr:col>3</xdr:col>
      <xdr:colOff>507354</xdr:colOff>
      <xdr:row>139</xdr:row>
      <xdr:rowOff>12927</xdr:rowOff>
    </xdr:to>
    <xdr:sp macro="" textlink="">
      <xdr:nvSpPr>
        <xdr:cNvPr id="59" name="Oval 58">
          <a:extLst>
            <a:ext uri="{FF2B5EF4-FFF2-40B4-BE49-F238E27FC236}">
              <a16:creationId xmlns:a16="http://schemas.microsoft.com/office/drawing/2014/main" id="{D447A0B6-FE95-AE49-B2BC-9F962B09E2E1}"/>
            </a:ext>
          </a:extLst>
        </xdr:cNvPr>
        <xdr:cNvSpPr/>
      </xdr:nvSpPr>
      <xdr:spPr>
        <a:xfrm>
          <a:off x="13494890737" y="18940128"/>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138</xdr:row>
      <xdr:rowOff>43691</xdr:rowOff>
    </xdr:from>
    <xdr:ext cx="876984"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139</xdr:row>
      <xdr:rowOff>88932</xdr:rowOff>
    </xdr:from>
    <xdr:ext cx="876984"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144</xdr:row>
      <xdr:rowOff>121248</xdr:rowOff>
    </xdr:from>
    <xdr:ext cx="876984"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139</xdr:row>
      <xdr:rowOff>48474</xdr:rowOff>
    </xdr:from>
    <xdr:to>
      <xdr:col>2</xdr:col>
      <xdr:colOff>710942</xdr:colOff>
      <xdr:row>140</xdr:row>
      <xdr:rowOff>54937</xdr:rowOff>
    </xdr:to>
    <xdr:sp macro="" textlink="">
      <xdr:nvSpPr>
        <xdr:cNvPr id="63" name="Oval 62">
          <a:extLst>
            <a:ext uri="{FF2B5EF4-FFF2-40B4-BE49-F238E27FC236}">
              <a16:creationId xmlns:a16="http://schemas.microsoft.com/office/drawing/2014/main" id="{72842BF5-4063-0E40-AB8C-05497494CCBB}"/>
            </a:ext>
          </a:extLst>
        </xdr:cNvPr>
        <xdr:cNvSpPr/>
      </xdr:nvSpPr>
      <xdr:spPr>
        <a:xfrm>
          <a:off x="13495511195" y="19185726"/>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141</xdr:row>
      <xdr:rowOff>17838</xdr:rowOff>
    </xdr:from>
    <xdr:ext cx="876984"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140</xdr:row>
      <xdr:rowOff>200357</xdr:rowOff>
    </xdr:from>
    <xdr:to>
      <xdr:col>2</xdr:col>
      <xdr:colOff>232672</xdr:colOff>
      <xdr:row>142</xdr:row>
      <xdr:rowOff>3233</xdr:rowOff>
    </xdr:to>
    <xdr:sp macro="" textlink="">
      <xdr:nvSpPr>
        <xdr:cNvPr id="65" name="Oval 64">
          <a:extLst>
            <a:ext uri="{FF2B5EF4-FFF2-40B4-BE49-F238E27FC236}">
              <a16:creationId xmlns:a16="http://schemas.microsoft.com/office/drawing/2014/main" id="{6476A66D-8F2F-3041-B4E1-CA1A8FB9A824}"/>
            </a:ext>
          </a:extLst>
        </xdr:cNvPr>
        <xdr:cNvSpPr/>
      </xdr:nvSpPr>
      <xdr:spPr>
        <a:xfrm>
          <a:off x="13495989465" y="19541197"/>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144</xdr:row>
      <xdr:rowOff>114785</xdr:rowOff>
    </xdr:from>
    <xdr:ext cx="876984"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144</xdr:row>
      <xdr:rowOff>121249</xdr:rowOff>
    </xdr:from>
    <xdr:ext cx="876984"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143</xdr:row>
      <xdr:rowOff>142189</xdr:rowOff>
    </xdr:from>
    <xdr:to>
      <xdr:col>1</xdr:col>
      <xdr:colOff>733562</xdr:colOff>
      <xdr:row>144</xdr:row>
      <xdr:rowOff>148652</xdr:rowOff>
    </xdr:to>
    <xdr:sp macro="" textlink="">
      <xdr:nvSpPr>
        <xdr:cNvPr id="68" name="Oval 67">
          <a:extLst>
            <a:ext uri="{FF2B5EF4-FFF2-40B4-BE49-F238E27FC236}">
              <a16:creationId xmlns:a16="http://schemas.microsoft.com/office/drawing/2014/main" id="{8B201702-9658-2043-BAD4-ED17F0FDC313}"/>
            </a:ext>
          </a:extLst>
        </xdr:cNvPr>
        <xdr:cNvSpPr/>
      </xdr:nvSpPr>
      <xdr:spPr>
        <a:xfrm>
          <a:off x="13496312621" y="20093792"/>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138</xdr:row>
      <xdr:rowOff>119568</xdr:rowOff>
    </xdr:from>
    <xdr:to>
      <xdr:col>3</xdr:col>
      <xdr:colOff>345775</xdr:colOff>
      <xdr:row>139</xdr:row>
      <xdr:rowOff>153500</xdr:rowOff>
    </xdr:to>
    <xdr:cxnSp macro="">
      <xdr:nvCxnSpPr>
        <xdr:cNvPr id="69" name="Straight Connector 68">
          <a:extLst>
            <a:ext uri="{FF2B5EF4-FFF2-40B4-BE49-F238E27FC236}">
              <a16:creationId xmlns:a16="http://schemas.microsoft.com/office/drawing/2014/main" id="{12BD2087-6AA5-F548-A395-D32E505E680D}"/>
            </a:ext>
          </a:extLst>
        </xdr:cNvPr>
        <xdr:cNvCxnSpPr>
          <a:endCxn id="63" idx="2"/>
        </xdr:cNvCxnSpPr>
      </xdr:nvCxnSpPr>
      <xdr:spPr>
        <a:xfrm>
          <a:off x="13495052316" y="19053232"/>
          <a:ext cx="458879" cy="2375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140</xdr:row>
      <xdr:rowOff>9695</xdr:rowOff>
    </xdr:from>
    <xdr:to>
      <xdr:col>2</xdr:col>
      <xdr:colOff>539668</xdr:colOff>
      <xdr:row>141</xdr:row>
      <xdr:rowOff>101796</xdr:rowOff>
    </xdr:to>
    <xdr:cxnSp macro="">
      <xdr:nvCxnSpPr>
        <xdr:cNvPr id="70" name="Straight Connector 69">
          <a:extLst>
            <a:ext uri="{FF2B5EF4-FFF2-40B4-BE49-F238E27FC236}">
              <a16:creationId xmlns:a16="http://schemas.microsoft.com/office/drawing/2014/main" id="{E8D7F3DB-E5B9-344E-A839-CC0F3AA21603}"/>
            </a:ext>
          </a:extLst>
        </xdr:cNvPr>
        <xdr:cNvCxnSpPr>
          <a:endCxn id="65" idx="2"/>
        </xdr:cNvCxnSpPr>
      </xdr:nvCxnSpPr>
      <xdr:spPr>
        <a:xfrm>
          <a:off x="13495682469" y="19350535"/>
          <a:ext cx="306996" cy="2956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142</xdr:row>
      <xdr:rowOff>1</xdr:rowOff>
    </xdr:from>
    <xdr:to>
      <xdr:col>2</xdr:col>
      <xdr:colOff>109871</xdr:colOff>
      <xdr:row>144</xdr:row>
      <xdr:rowOff>43627</xdr:rowOff>
    </xdr:to>
    <xdr:cxnSp macro="">
      <xdr:nvCxnSpPr>
        <xdr:cNvPr id="71" name="Straight Connector 70">
          <a:extLst>
            <a:ext uri="{FF2B5EF4-FFF2-40B4-BE49-F238E27FC236}">
              <a16:creationId xmlns:a16="http://schemas.microsoft.com/office/drawing/2014/main" id="{8E83DE0E-05F7-2841-BF35-A3436859081C}"/>
            </a:ext>
          </a:extLst>
        </xdr:cNvPr>
        <xdr:cNvCxnSpPr>
          <a:endCxn id="68" idx="2"/>
        </xdr:cNvCxnSpPr>
      </xdr:nvCxnSpPr>
      <xdr:spPr>
        <a:xfrm>
          <a:off x="13496112266" y="19748016"/>
          <a:ext cx="200355" cy="4508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58168</xdr:colOff>
      <xdr:row>139</xdr:row>
      <xdr:rowOff>164810</xdr:rowOff>
    </xdr:from>
    <xdr:to>
      <xdr:col>2</xdr:col>
      <xdr:colOff>232672</xdr:colOff>
      <xdr:row>140</xdr:row>
      <xdr:rowOff>171273</xdr:rowOff>
    </xdr:to>
    <xdr:sp macro="" textlink="">
      <xdr:nvSpPr>
        <xdr:cNvPr id="72" name="Oval 71">
          <a:extLst>
            <a:ext uri="{FF2B5EF4-FFF2-40B4-BE49-F238E27FC236}">
              <a16:creationId xmlns:a16="http://schemas.microsoft.com/office/drawing/2014/main" id="{CE3F50BD-08DA-D958-9114-74F02835AA1B}"/>
            </a:ext>
          </a:extLst>
        </xdr:cNvPr>
        <xdr:cNvSpPr/>
      </xdr:nvSpPr>
      <xdr:spPr>
        <a:xfrm>
          <a:off x="13499285648" y="23984581"/>
          <a:ext cx="174504" cy="210051"/>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151</xdr:row>
      <xdr:rowOff>38778</xdr:rowOff>
    </xdr:from>
    <xdr:to>
      <xdr:col>3</xdr:col>
      <xdr:colOff>433027</xdr:colOff>
      <xdr:row>161</xdr:row>
      <xdr:rowOff>161577</xdr:rowOff>
    </xdr:to>
    <xdr:cxnSp macro="">
      <xdr:nvCxnSpPr>
        <xdr:cNvPr id="73" name="Straight Arrow Connector 72">
          <a:extLst>
            <a:ext uri="{FF2B5EF4-FFF2-40B4-BE49-F238E27FC236}">
              <a16:creationId xmlns:a16="http://schemas.microsoft.com/office/drawing/2014/main" id="{B7CA535A-2CC2-E948-99E1-637F74BD7153}"/>
            </a:ext>
          </a:extLst>
        </xdr:cNvPr>
        <xdr:cNvCxnSpPr/>
      </xdr:nvCxnSpPr>
      <xdr:spPr>
        <a:xfrm flipV="1">
          <a:off x="13528095152" y="23254818"/>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159</xdr:row>
      <xdr:rowOff>106641</xdr:rowOff>
    </xdr:from>
    <xdr:to>
      <xdr:col>3</xdr:col>
      <xdr:colOff>756183</xdr:colOff>
      <xdr:row>159</xdr:row>
      <xdr:rowOff>109872</xdr:rowOff>
    </xdr:to>
    <xdr:cxnSp macro="">
      <xdr:nvCxnSpPr>
        <xdr:cNvPr id="74" name="Straight Arrow Connector 73">
          <a:extLst>
            <a:ext uri="{FF2B5EF4-FFF2-40B4-BE49-F238E27FC236}">
              <a16:creationId xmlns:a16="http://schemas.microsoft.com/office/drawing/2014/main" id="{34688657-DB1F-5946-B10F-738290464D17}"/>
            </a:ext>
          </a:extLst>
        </xdr:cNvPr>
        <xdr:cNvCxnSpPr/>
      </xdr:nvCxnSpPr>
      <xdr:spPr>
        <a:xfrm>
          <a:off x="13527771996" y="2493771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153</xdr:row>
      <xdr:rowOff>6464</xdr:rowOff>
    </xdr:from>
    <xdr:to>
      <xdr:col>3</xdr:col>
      <xdr:colOff>507354</xdr:colOff>
      <xdr:row>154</xdr:row>
      <xdr:rowOff>12927</xdr:rowOff>
    </xdr:to>
    <xdr:sp macro="" textlink="">
      <xdr:nvSpPr>
        <xdr:cNvPr id="75" name="Oval 74">
          <a:extLst>
            <a:ext uri="{FF2B5EF4-FFF2-40B4-BE49-F238E27FC236}">
              <a16:creationId xmlns:a16="http://schemas.microsoft.com/office/drawing/2014/main" id="{3265400B-DB92-4145-B8BE-802EC62B68CB}"/>
            </a:ext>
          </a:extLst>
        </xdr:cNvPr>
        <xdr:cNvSpPr/>
      </xdr:nvSpPr>
      <xdr:spPr>
        <a:xfrm>
          <a:off x="13528020825" y="23626262"/>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153</xdr:row>
      <xdr:rowOff>43691</xdr:rowOff>
    </xdr:from>
    <xdr:ext cx="876984"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154</xdr:row>
      <xdr:rowOff>88932</xdr:rowOff>
    </xdr:from>
    <xdr:ext cx="876984"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159</xdr:row>
      <xdr:rowOff>121248</xdr:rowOff>
    </xdr:from>
    <xdr:ext cx="876984"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154</xdr:row>
      <xdr:rowOff>48474</xdr:rowOff>
    </xdr:from>
    <xdr:to>
      <xdr:col>2</xdr:col>
      <xdr:colOff>710942</xdr:colOff>
      <xdr:row>155</xdr:row>
      <xdr:rowOff>54937</xdr:rowOff>
    </xdr:to>
    <xdr:sp macro="" textlink="">
      <xdr:nvSpPr>
        <xdr:cNvPr id="79" name="Oval 78">
          <a:extLst>
            <a:ext uri="{FF2B5EF4-FFF2-40B4-BE49-F238E27FC236}">
              <a16:creationId xmlns:a16="http://schemas.microsoft.com/office/drawing/2014/main" id="{C8C9A801-F14F-4142-8E5B-E85583B85FC3}"/>
            </a:ext>
          </a:extLst>
        </xdr:cNvPr>
        <xdr:cNvSpPr/>
      </xdr:nvSpPr>
      <xdr:spPr>
        <a:xfrm>
          <a:off x="13528643104" y="23870150"/>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156</xdr:row>
      <xdr:rowOff>17838</xdr:rowOff>
    </xdr:from>
    <xdr:ext cx="876984"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155</xdr:row>
      <xdr:rowOff>200357</xdr:rowOff>
    </xdr:from>
    <xdr:to>
      <xdr:col>2</xdr:col>
      <xdr:colOff>232672</xdr:colOff>
      <xdr:row>157</xdr:row>
      <xdr:rowOff>3233</xdr:rowOff>
    </xdr:to>
    <xdr:sp macro="" textlink="">
      <xdr:nvSpPr>
        <xdr:cNvPr id="81" name="Oval 80">
          <a:extLst>
            <a:ext uri="{FF2B5EF4-FFF2-40B4-BE49-F238E27FC236}">
              <a16:creationId xmlns:a16="http://schemas.microsoft.com/office/drawing/2014/main" id="{9C3B9A32-C1F7-CA4B-AA01-9B20A5146216}"/>
            </a:ext>
          </a:extLst>
        </xdr:cNvPr>
        <xdr:cNvSpPr/>
      </xdr:nvSpPr>
      <xdr:spPr>
        <a:xfrm>
          <a:off x="13529121374" y="24223912"/>
          <a:ext cx="174504" cy="2066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159</xdr:row>
      <xdr:rowOff>114785</xdr:rowOff>
    </xdr:from>
    <xdr:ext cx="876984"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159</xdr:row>
      <xdr:rowOff>121249</xdr:rowOff>
    </xdr:from>
    <xdr:ext cx="87698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158</xdr:row>
      <xdr:rowOff>142189</xdr:rowOff>
    </xdr:from>
    <xdr:to>
      <xdr:col>1</xdr:col>
      <xdr:colOff>733562</xdr:colOff>
      <xdr:row>159</xdr:row>
      <xdr:rowOff>148652</xdr:rowOff>
    </xdr:to>
    <xdr:sp macro="" textlink="">
      <xdr:nvSpPr>
        <xdr:cNvPr id="84" name="Oval 83">
          <a:extLst>
            <a:ext uri="{FF2B5EF4-FFF2-40B4-BE49-F238E27FC236}">
              <a16:creationId xmlns:a16="http://schemas.microsoft.com/office/drawing/2014/main" id="{0D4AB94D-ED81-CC46-BF22-676A80B9CA23}"/>
            </a:ext>
          </a:extLst>
        </xdr:cNvPr>
        <xdr:cNvSpPr/>
      </xdr:nvSpPr>
      <xdr:spPr>
        <a:xfrm>
          <a:off x="13529446351" y="24771380"/>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153</xdr:row>
      <xdr:rowOff>119568</xdr:rowOff>
    </xdr:from>
    <xdr:to>
      <xdr:col>3</xdr:col>
      <xdr:colOff>345775</xdr:colOff>
      <xdr:row>154</xdr:row>
      <xdr:rowOff>153500</xdr:rowOff>
    </xdr:to>
    <xdr:cxnSp macro="">
      <xdr:nvCxnSpPr>
        <xdr:cNvPr id="85" name="Straight Connector 84">
          <a:extLst>
            <a:ext uri="{FF2B5EF4-FFF2-40B4-BE49-F238E27FC236}">
              <a16:creationId xmlns:a16="http://schemas.microsoft.com/office/drawing/2014/main" id="{887D3EDB-787E-7349-858F-6B9373D65AD3}"/>
            </a:ext>
          </a:extLst>
        </xdr:cNvPr>
        <xdr:cNvCxnSpPr>
          <a:endCxn id="79" idx="2"/>
        </xdr:cNvCxnSpPr>
      </xdr:nvCxnSpPr>
      <xdr:spPr>
        <a:xfrm>
          <a:off x="13528182404" y="23739366"/>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155</xdr:row>
      <xdr:rowOff>9695</xdr:rowOff>
    </xdr:from>
    <xdr:to>
      <xdr:col>2</xdr:col>
      <xdr:colOff>539668</xdr:colOff>
      <xdr:row>156</xdr:row>
      <xdr:rowOff>101796</xdr:rowOff>
    </xdr:to>
    <xdr:cxnSp macro="">
      <xdr:nvCxnSpPr>
        <xdr:cNvPr id="86" name="Straight Connector 85">
          <a:extLst>
            <a:ext uri="{FF2B5EF4-FFF2-40B4-BE49-F238E27FC236}">
              <a16:creationId xmlns:a16="http://schemas.microsoft.com/office/drawing/2014/main" id="{47D76D39-DCFD-A048-AD1F-F5C3D32B0028}"/>
            </a:ext>
          </a:extLst>
        </xdr:cNvPr>
        <xdr:cNvCxnSpPr>
          <a:endCxn id="81" idx="2"/>
        </xdr:cNvCxnSpPr>
      </xdr:nvCxnSpPr>
      <xdr:spPr>
        <a:xfrm>
          <a:off x="13528814378" y="24033250"/>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157</xdr:row>
      <xdr:rowOff>1</xdr:rowOff>
    </xdr:from>
    <xdr:to>
      <xdr:col>2</xdr:col>
      <xdr:colOff>109871</xdr:colOff>
      <xdr:row>159</xdr:row>
      <xdr:rowOff>43627</xdr:rowOff>
    </xdr:to>
    <xdr:cxnSp macro="">
      <xdr:nvCxnSpPr>
        <xdr:cNvPr id="87" name="Straight Connector 86">
          <a:extLst>
            <a:ext uri="{FF2B5EF4-FFF2-40B4-BE49-F238E27FC236}">
              <a16:creationId xmlns:a16="http://schemas.microsoft.com/office/drawing/2014/main" id="{F65AF5E2-8CC3-D848-A5DC-1FFE16A37DC4}"/>
            </a:ext>
          </a:extLst>
        </xdr:cNvPr>
        <xdr:cNvCxnSpPr>
          <a:endCxn id="84" idx="2"/>
        </xdr:cNvCxnSpPr>
      </xdr:nvCxnSpPr>
      <xdr:spPr>
        <a:xfrm>
          <a:off x="13529244175" y="24427313"/>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527994</xdr:colOff>
      <xdr:row>155</xdr:row>
      <xdr:rowOff>172150</xdr:rowOff>
    </xdr:from>
    <xdr:to>
      <xdr:col>2</xdr:col>
      <xdr:colOff>702498</xdr:colOff>
      <xdr:row>156</xdr:row>
      <xdr:rowOff>178613</xdr:rowOff>
    </xdr:to>
    <xdr:sp macro="" textlink="">
      <xdr:nvSpPr>
        <xdr:cNvPr id="88" name="Oval 87">
          <a:extLst>
            <a:ext uri="{FF2B5EF4-FFF2-40B4-BE49-F238E27FC236}">
              <a16:creationId xmlns:a16="http://schemas.microsoft.com/office/drawing/2014/main" id="{7FA08408-B4B5-9E4A-9B96-E724FB77C1D0}"/>
            </a:ext>
          </a:extLst>
        </xdr:cNvPr>
        <xdr:cNvSpPr/>
      </xdr:nvSpPr>
      <xdr:spPr>
        <a:xfrm>
          <a:off x="13528651548" y="27223884"/>
          <a:ext cx="174504" cy="208342"/>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167</xdr:row>
      <xdr:rowOff>38778</xdr:rowOff>
    </xdr:from>
    <xdr:to>
      <xdr:col>3</xdr:col>
      <xdr:colOff>433027</xdr:colOff>
      <xdr:row>177</xdr:row>
      <xdr:rowOff>161577</xdr:rowOff>
    </xdr:to>
    <xdr:cxnSp macro="">
      <xdr:nvCxnSpPr>
        <xdr:cNvPr id="89" name="Straight Arrow Connector 88">
          <a:extLst>
            <a:ext uri="{FF2B5EF4-FFF2-40B4-BE49-F238E27FC236}">
              <a16:creationId xmlns:a16="http://schemas.microsoft.com/office/drawing/2014/main" id="{E1FA7E9A-0DA1-614F-A1CD-EF9862A92B39}"/>
            </a:ext>
          </a:extLst>
        </xdr:cNvPr>
        <xdr:cNvCxnSpPr/>
      </xdr:nvCxnSpPr>
      <xdr:spPr>
        <a:xfrm flipV="1">
          <a:off x="13528095152" y="26282998"/>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175</xdr:row>
      <xdr:rowOff>106641</xdr:rowOff>
    </xdr:from>
    <xdr:to>
      <xdr:col>3</xdr:col>
      <xdr:colOff>756183</xdr:colOff>
      <xdr:row>175</xdr:row>
      <xdr:rowOff>109872</xdr:rowOff>
    </xdr:to>
    <xdr:cxnSp macro="">
      <xdr:nvCxnSpPr>
        <xdr:cNvPr id="90" name="Straight Arrow Connector 89">
          <a:extLst>
            <a:ext uri="{FF2B5EF4-FFF2-40B4-BE49-F238E27FC236}">
              <a16:creationId xmlns:a16="http://schemas.microsoft.com/office/drawing/2014/main" id="{8A5DFF76-8BF3-9941-B8BC-3DD0AE2F2B0E}"/>
            </a:ext>
          </a:extLst>
        </xdr:cNvPr>
        <xdr:cNvCxnSpPr/>
      </xdr:nvCxnSpPr>
      <xdr:spPr>
        <a:xfrm>
          <a:off x="13527771996" y="2796589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169</xdr:row>
      <xdr:rowOff>6464</xdr:rowOff>
    </xdr:from>
    <xdr:to>
      <xdr:col>3</xdr:col>
      <xdr:colOff>507354</xdr:colOff>
      <xdr:row>170</xdr:row>
      <xdr:rowOff>12927</xdr:rowOff>
    </xdr:to>
    <xdr:sp macro="" textlink="">
      <xdr:nvSpPr>
        <xdr:cNvPr id="91" name="Oval 90">
          <a:extLst>
            <a:ext uri="{FF2B5EF4-FFF2-40B4-BE49-F238E27FC236}">
              <a16:creationId xmlns:a16="http://schemas.microsoft.com/office/drawing/2014/main" id="{C274630C-10B3-9C4D-84E4-3A4BA42F11F4}"/>
            </a:ext>
          </a:extLst>
        </xdr:cNvPr>
        <xdr:cNvSpPr/>
      </xdr:nvSpPr>
      <xdr:spPr>
        <a:xfrm>
          <a:off x="13528020825" y="26654441"/>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169</xdr:row>
      <xdr:rowOff>43691</xdr:rowOff>
    </xdr:from>
    <xdr:ext cx="876984"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170</xdr:row>
      <xdr:rowOff>88932</xdr:rowOff>
    </xdr:from>
    <xdr:ext cx="876984"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175</xdr:row>
      <xdr:rowOff>121248</xdr:rowOff>
    </xdr:from>
    <xdr:ext cx="876984"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170</xdr:row>
      <xdr:rowOff>48474</xdr:rowOff>
    </xdr:from>
    <xdr:to>
      <xdr:col>2</xdr:col>
      <xdr:colOff>710942</xdr:colOff>
      <xdr:row>171</xdr:row>
      <xdr:rowOff>54937</xdr:rowOff>
    </xdr:to>
    <xdr:sp macro="" textlink="">
      <xdr:nvSpPr>
        <xdr:cNvPr id="95" name="Oval 94">
          <a:extLst>
            <a:ext uri="{FF2B5EF4-FFF2-40B4-BE49-F238E27FC236}">
              <a16:creationId xmlns:a16="http://schemas.microsoft.com/office/drawing/2014/main" id="{BC767B54-D1F3-DF43-A724-CF18A22B4E38}"/>
            </a:ext>
          </a:extLst>
        </xdr:cNvPr>
        <xdr:cNvSpPr/>
      </xdr:nvSpPr>
      <xdr:spPr>
        <a:xfrm>
          <a:off x="13528643104" y="2689832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172</xdr:row>
      <xdr:rowOff>17838</xdr:rowOff>
    </xdr:from>
    <xdr:ext cx="87698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171</xdr:row>
      <xdr:rowOff>200357</xdr:rowOff>
    </xdr:from>
    <xdr:to>
      <xdr:col>2</xdr:col>
      <xdr:colOff>232672</xdr:colOff>
      <xdr:row>173</xdr:row>
      <xdr:rowOff>3233</xdr:rowOff>
    </xdr:to>
    <xdr:sp macro="" textlink="">
      <xdr:nvSpPr>
        <xdr:cNvPr id="97" name="Oval 96">
          <a:extLst>
            <a:ext uri="{FF2B5EF4-FFF2-40B4-BE49-F238E27FC236}">
              <a16:creationId xmlns:a16="http://schemas.microsoft.com/office/drawing/2014/main" id="{900B1D2C-EC67-FB4C-A6D4-5AD92A1C1EA6}"/>
            </a:ext>
          </a:extLst>
        </xdr:cNvPr>
        <xdr:cNvSpPr/>
      </xdr:nvSpPr>
      <xdr:spPr>
        <a:xfrm>
          <a:off x="13529121374" y="27252091"/>
          <a:ext cx="174504" cy="206633"/>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175</xdr:row>
      <xdr:rowOff>114785</xdr:rowOff>
    </xdr:from>
    <xdr:ext cx="876984"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175</xdr:row>
      <xdr:rowOff>121249</xdr:rowOff>
    </xdr:from>
    <xdr:ext cx="87698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174</xdr:row>
      <xdr:rowOff>142189</xdr:rowOff>
    </xdr:from>
    <xdr:to>
      <xdr:col>1</xdr:col>
      <xdr:colOff>733562</xdr:colOff>
      <xdr:row>175</xdr:row>
      <xdr:rowOff>148652</xdr:rowOff>
    </xdr:to>
    <xdr:sp macro="" textlink="">
      <xdr:nvSpPr>
        <xdr:cNvPr id="100" name="Oval 99">
          <a:extLst>
            <a:ext uri="{FF2B5EF4-FFF2-40B4-BE49-F238E27FC236}">
              <a16:creationId xmlns:a16="http://schemas.microsoft.com/office/drawing/2014/main" id="{7EA0E3FC-5B61-9F4E-8A10-021DD57AF188}"/>
            </a:ext>
          </a:extLst>
        </xdr:cNvPr>
        <xdr:cNvSpPr/>
      </xdr:nvSpPr>
      <xdr:spPr>
        <a:xfrm>
          <a:off x="13529446351" y="2779955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169</xdr:row>
      <xdr:rowOff>119568</xdr:rowOff>
    </xdr:from>
    <xdr:to>
      <xdr:col>3</xdr:col>
      <xdr:colOff>345775</xdr:colOff>
      <xdr:row>170</xdr:row>
      <xdr:rowOff>153500</xdr:rowOff>
    </xdr:to>
    <xdr:cxnSp macro="">
      <xdr:nvCxnSpPr>
        <xdr:cNvPr id="101" name="Straight Connector 100">
          <a:extLst>
            <a:ext uri="{FF2B5EF4-FFF2-40B4-BE49-F238E27FC236}">
              <a16:creationId xmlns:a16="http://schemas.microsoft.com/office/drawing/2014/main" id="{F300422F-B032-F541-A9B1-71ED05B0E07C}"/>
            </a:ext>
          </a:extLst>
        </xdr:cNvPr>
        <xdr:cNvCxnSpPr>
          <a:endCxn id="95" idx="2"/>
        </xdr:cNvCxnSpPr>
      </xdr:nvCxnSpPr>
      <xdr:spPr>
        <a:xfrm>
          <a:off x="13528182404" y="26767545"/>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171</xdr:row>
      <xdr:rowOff>9695</xdr:rowOff>
    </xdr:from>
    <xdr:to>
      <xdr:col>2</xdr:col>
      <xdr:colOff>539668</xdr:colOff>
      <xdr:row>172</xdr:row>
      <xdr:rowOff>101796</xdr:rowOff>
    </xdr:to>
    <xdr:cxnSp macro="">
      <xdr:nvCxnSpPr>
        <xdr:cNvPr id="102" name="Straight Connector 101">
          <a:extLst>
            <a:ext uri="{FF2B5EF4-FFF2-40B4-BE49-F238E27FC236}">
              <a16:creationId xmlns:a16="http://schemas.microsoft.com/office/drawing/2014/main" id="{19833C2F-17BB-EE40-BE1E-7CC7D9F65595}"/>
            </a:ext>
          </a:extLst>
        </xdr:cNvPr>
        <xdr:cNvCxnSpPr>
          <a:endCxn id="97" idx="2"/>
        </xdr:cNvCxnSpPr>
      </xdr:nvCxnSpPr>
      <xdr:spPr>
        <a:xfrm>
          <a:off x="13528814378" y="27061429"/>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173</xdr:row>
      <xdr:rowOff>1</xdr:rowOff>
    </xdr:from>
    <xdr:to>
      <xdr:col>2</xdr:col>
      <xdr:colOff>109871</xdr:colOff>
      <xdr:row>175</xdr:row>
      <xdr:rowOff>43627</xdr:rowOff>
    </xdr:to>
    <xdr:cxnSp macro="">
      <xdr:nvCxnSpPr>
        <xdr:cNvPr id="103" name="Straight Connector 102">
          <a:extLst>
            <a:ext uri="{FF2B5EF4-FFF2-40B4-BE49-F238E27FC236}">
              <a16:creationId xmlns:a16="http://schemas.microsoft.com/office/drawing/2014/main" id="{E4D8B037-17F2-564B-8384-EF4A0B4EDAFD}"/>
            </a:ext>
          </a:extLst>
        </xdr:cNvPr>
        <xdr:cNvCxnSpPr>
          <a:endCxn id="100" idx="2"/>
        </xdr:cNvCxnSpPr>
      </xdr:nvCxnSpPr>
      <xdr:spPr>
        <a:xfrm>
          <a:off x="13529244175" y="27455492"/>
          <a:ext cx="202176" cy="4473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xdr:colOff>
      <xdr:row>169</xdr:row>
      <xdr:rowOff>84422</xdr:rowOff>
    </xdr:from>
    <xdr:to>
      <xdr:col>4</xdr:col>
      <xdr:colOff>102775</xdr:colOff>
      <xdr:row>172</xdr:row>
      <xdr:rowOff>139479</xdr:rowOff>
    </xdr:to>
    <xdr:sp macro="" textlink="">
      <xdr:nvSpPr>
        <xdr:cNvPr id="105" name="Left Brace 104">
          <a:extLst>
            <a:ext uri="{FF2B5EF4-FFF2-40B4-BE49-F238E27FC236}">
              <a16:creationId xmlns:a16="http://schemas.microsoft.com/office/drawing/2014/main" id="{697C1F5E-97AF-01C1-33B9-0A5DDA4D1DD1}"/>
            </a:ext>
          </a:extLst>
        </xdr:cNvPr>
        <xdr:cNvSpPr/>
      </xdr:nvSpPr>
      <xdr:spPr>
        <a:xfrm>
          <a:off x="13527599537" y="29962457"/>
          <a:ext cx="102773" cy="6606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128468</xdr:colOff>
      <xdr:row>170</xdr:row>
      <xdr:rowOff>97048</xdr:rowOff>
    </xdr:from>
    <xdr:ext cx="130303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=150−40=110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=150−40=110</a:t>
              </a:r>
              <a:endParaRPr lang="en-US" sz="1100"/>
            </a:p>
          </xdr:txBody>
        </xdr:sp>
      </mc:Fallback>
    </mc:AlternateContent>
    <xdr:clientData/>
  </xdr:oneCellAnchor>
  <xdr:oneCellAnchor>
    <xdr:from>
      <xdr:col>4</xdr:col>
      <xdr:colOff>715752</xdr:colOff>
      <xdr:row>180</xdr:row>
      <xdr:rowOff>185140</xdr:rowOff>
    </xdr:from>
    <xdr:ext cx="2059610" cy="35003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𝑐</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150−40</m:t>
                        </m:r>
                      </m:num>
                      <m:den>
                        <m:r>
                          <a:rPr lang="en-US" sz="1100" b="0" i="1">
                            <a:latin typeface="Cambria Math" panose="02040503050406030204" pitchFamily="18" charset="0"/>
                          </a:rPr>
                          <m:t>160</m:t>
                        </m:r>
                      </m:den>
                    </m:f>
                    <m:r>
                      <a:rPr lang="en-US"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𝑌_𝑀𝑎𝑥−𝑌_𝑐</a:t>
              </a:r>
              <a:r>
                <a:rPr lang="he-IL" sz="1100" b="0" i="0">
                  <a:latin typeface="Cambria Math" panose="02040503050406030204" pitchFamily="18" charset="0"/>
                </a:rPr>
                <a:t>)/</a:t>
              </a:r>
              <a:r>
                <a:rPr lang="en-US" sz="1100" b="0" i="0">
                  <a:latin typeface="Cambria Math" panose="02040503050406030204" pitchFamily="18" charset="0"/>
                </a:rPr>
                <a:t>𝑋_𝑐</a:t>
              </a:r>
              <a:r>
                <a:rPr lang="he-IL" sz="1100" b="0" i="0">
                  <a:latin typeface="Cambria Math" panose="02040503050406030204" pitchFamily="18" charset="0"/>
                </a:rPr>
                <a:t> </a:t>
              </a:r>
              <a:r>
                <a:rPr lang="en-US" sz="1100" b="0" i="0">
                  <a:latin typeface="Cambria Math" panose="02040503050406030204" pitchFamily="18" charset="0"/>
                </a:rPr>
                <a:t>=(150−40)/160=</a:t>
              </a:r>
              <a:endParaRPr lang="en-US" sz="1100"/>
            </a:p>
          </xdr:txBody>
        </xdr:sp>
      </mc:Fallback>
    </mc:AlternateContent>
    <xdr:clientData/>
  </xdr:oneCellAnchor>
  <xdr:oneCellAnchor>
    <xdr:from>
      <xdr:col>3</xdr:col>
      <xdr:colOff>223902</xdr:colOff>
      <xdr:row>186</xdr:row>
      <xdr:rowOff>5285</xdr:rowOff>
    </xdr:from>
    <xdr:ext cx="21807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=150−100=50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𝑌_𝑀𝑎𝑥−𝑌_𝐵=150−100=50</a:t>
              </a:r>
              <a:endParaRPr lang="en-US" sz="1100"/>
            </a:p>
          </xdr:txBody>
        </xdr:sp>
      </mc:Fallback>
    </mc:AlternateContent>
    <xdr:clientData/>
  </xdr:oneCellAnchor>
  <xdr:oneCellAnchor>
    <xdr:from>
      <xdr:col>3</xdr:col>
      <xdr:colOff>396417</xdr:colOff>
      <xdr:row>187</xdr:row>
      <xdr:rowOff>159446</xdr:rowOff>
    </xdr:from>
    <xdr:ext cx="2059610" cy="349135"/>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𝑌_𝑀𝑎𝑥−𝑌_𝐵</a:t>
              </a:r>
              <a:r>
                <a:rPr lang="he-IL" sz="1100" b="0" i="0">
                  <a:latin typeface="Cambria Math" panose="02040503050406030204" pitchFamily="18" charset="0"/>
                </a:rPr>
                <a:t>)/</a:t>
              </a:r>
              <a:r>
                <a:rPr lang="en-US" sz="1100" b="0" i="0">
                  <a:latin typeface="Cambria Math" panose="02040503050406030204" pitchFamily="18" charset="0"/>
                </a:rPr>
                <a:t>𝑋_𝐵</a:t>
              </a:r>
              <a:r>
                <a:rPr lang="he-IL" sz="1100" b="0" i="0">
                  <a:latin typeface="Cambria Math" panose="02040503050406030204" pitchFamily="18" charset="0"/>
                </a:rPr>
                <a:t> </a:t>
              </a:r>
              <a:r>
                <a:rPr lang="en-US" sz="1100" b="0" i="0">
                  <a:latin typeface="Cambria Math" panose="02040503050406030204" pitchFamily="18" charset="0"/>
                </a:rPr>
                <a:t>=(150−100)/100=</a:t>
              </a:r>
              <a:endParaRPr lang="en-US" sz="1100"/>
            </a:p>
          </xdr:txBody>
        </xdr:sp>
      </mc:Fallback>
    </mc:AlternateContent>
    <xdr:clientData/>
  </xdr:oneCellAnchor>
  <xdr:twoCellAnchor>
    <xdr:from>
      <xdr:col>3</xdr:col>
      <xdr:colOff>416869</xdr:colOff>
      <xdr:row>196</xdr:row>
      <xdr:rowOff>38778</xdr:rowOff>
    </xdr:from>
    <xdr:to>
      <xdr:col>3</xdr:col>
      <xdr:colOff>433027</xdr:colOff>
      <xdr:row>206</xdr:row>
      <xdr:rowOff>161577</xdr:rowOff>
    </xdr:to>
    <xdr:cxnSp macro="">
      <xdr:nvCxnSpPr>
        <xdr:cNvPr id="110" name="Straight Arrow Connector 109">
          <a:extLst>
            <a:ext uri="{FF2B5EF4-FFF2-40B4-BE49-F238E27FC236}">
              <a16:creationId xmlns:a16="http://schemas.microsoft.com/office/drawing/2014/main" id="{7739E64F-1DCF-6446-BB22-A63FE14B7A73}"/>
            </a:ext>
          </a:extLst>
        </xdr:cNvPr>
        <xdr:cNvCxnSpPr/>
      </xdr:nvCxnSpPr>
      <xdr:spPr>
        <a:xfrm flipV="1">
          <a:off x="13528095152" y="29513055"/>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204</xdr:row>
      <xdr:rowOff>106641</xdr:rowOff>
    </xdr:from>
    <xdr:to>
      <xdr:col>3</xdr:col>
      <xdr:colOff>756183</xdr:colOff>
      <xdr:row>204</xdr:row>
      <xdr:rowOff>109872</xdr:rowOff>
    </xdr:to>
    <xdr:cxnSp macro="">
      <xdr:nvCxnSpPr>
        <xdr:cNvPr id="111" name="Straight Arrow Connector 110">
          <a:extLst>
            <a:ext uri="{FF2B5EF4-FFF2-40B4-BE49-F238E27FC236}">
              <a16:creationId xmlns:a16="http://schemas.microsoft.com/office/drawing/2014/main" id="{62078243-3D03-4F44-88B3-6CFBC8E6A099}"/>
            </a:ext>
          </a:extLst>
        </xdr:cNvPr>
        <xdr:cNvCxnSpPr/>
      </xdr:nvCxnSpPr>
      <xdr:spPr>
        <a:xfrm>
          <a:off x="13527771996" y="3119594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198</xdr:row>
      <xdr:rowOff>6464</xdr:rowOff>
    </xdr:from>
    <xdr:to>
      <xdr:col>3</xdr:col>
      <xdr:colOff>507354</xdr:colOff>
      <xdr:row>199</xdr:row>
      <xdr:rowOff>12927</xdr:rowOff>
    </xdr:to>
    <xdr:sp macro="" textlink="">
      <xdr:nvSpPr>
        <xdr:cNvPr id="112" name="Oval 111">
          <a:extLst>
            <a:ext uri="{FF2B5EF4-FFF2-40B4-BE49-F238E27FC236}">
              <a16:creationId xmlns:a16="http://schemas.microsoft.com/office/drawing/2014/main" id="{121BF91D-592C-1A4B-9304-B92281A8944F}"/>
            </a:ext>
          </a:extLst>
        </xdr:cNvPr>
        <xdr:cNvSpPr/>
      </xdr:nvSpPr>
      <xdr:spPr>
        <a:xfrm>
          <a:off x="13528020825" y="29884499"/>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198</xdr:row>
      <xdr:rowOff>43691</xdr:rowOff>
    </xdr:from>
    <xdr:ext cx="87698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199</xdr:row>
      <xdr:rowOff>88932</xdr:rowOff>
    </xdr:from>
    <xdr:ext cx="87698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204</xdr:row>
      <xdr:rowOff>121248</xdr:rowOff>
    </xdr:from>
    <xdr:ext cx="876984" cy="172227"/>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199</xdr:row>
      <xdr:rowOff>48474</xdr:rowOff>
    </xdr:from>
    <xdr:to>
      <xdr:col>2</xdr:col>
      <xdr:colOff>710942</xdr:colOff>
      <xdr:row>200</xdr:row>
      <xdr:rowOff>54937</xdr:rowOff>
    </xdr:to>
    <xdr:sp macro="" textlink="">
      <xdr:nvSpPr>
        <xdr:cNvPr id="116" name="Oval 115">
          <a:extLst>
            <a:ext uri="{FF2B5EF4-FFF2-40B4-BE49-F238E27FC236}">
              <a16:creationId xmlns:a16="http://schemas.microsoft.com/office/drawing/2014/main" id="{BEA0CA49-8EC6-6240-A27B-D80AC15D7774}"/>
            </a:ext>
          </a:extLst>
        </xdr:cNvPr>
        <xdr:cNvSpPr/>
      </xdr:nvSpPr>
      <xdr:spPr>
        <a:xfrm>
          <a:off x="13528643104" y="3012838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201</xdr:row>
      <xdr:rowOff>17838</xdr:rowOff>
    </xdr:from>
    <xdr:ext cx="876984"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200</xdr:row>
      <xdr:rowOff>200357</xdr:rowOff>
    </xdr:from>
    <xdr:to>
      <xdr:col>2</xdr:col>
      <xdr:colOff>232672</xdr:colOff>
      <xdr:row>202</xdr:row>
      <xdr:rowOff>3233</xdr:rowOff>
    </xdr:to>
    <xdr:sp macro="" textlink="">
      <xdr:nvSpPr>
        <xdr:cNvPr id="118" name="Oval 117">
          <a:extLst>
            <a:ext uri="{FF2B5EF4-FFF2-40B4-BE49-F238E27FC236}">
              <a16:creationId xmlns:a16="http://schemas.microsoft.com/office/drawing/2014/main" id="{929DDEE8-F092-354E-865F-777F5FC08839}"/>
            </a:ext>
          </a:extLst>
        </xdr:cNvPr>
        <xdr:cNvSpPr/>
      </xdr:nvSpPr>
      <xdr:spPr>
        <a:xfrm>
          <a:off x="13529121374" y="3048214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204</xdr:row>
      <xdr:rowOff>114785</xdr:rowOff>
    </xdr:from>
    <xdr:ext cx="876984"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204</xdr:row>
      <xdr:rowOff>121249</xdr:rowOff>
    </xdr:from>
    <xdr:ext cx="876984"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203</xdr:row>
      <xdr:rowOff>142189</xdr:rowOff>
    </xdr:from>
    <xdr:to>
      <xdr:col>1</xdr:col>
      <xdr:colOff>733562</xdr:colOff>
      <xdr:row>204</xdr:row>
      <xdr:rowOff>148652</xdr:rowOff>
    </xdr:to>
    <xdr:sp macro="" textlink="">
      <xdr:nvSpPr>
        <xdr:cNvPr id="121" name="Oval 120">
          <a:extLst>
            <a:ext uri="{FF2B5EF4-FFF2-40B4-BE49-F238E27FC236}">
              <a16:creationId xmlns:a16="http://schemas.microsoft.com/office/drawing/2014/main" id="{CA62DA52-453B-F442-A6A0-B436D2451AD9}"/>
            </a:ext>
          </a:extLst>
        </xdr:cNvPr>
        <xdr:cNvSpPr/>
      </xdr:nvSpPr>
      <xdr:spPr>
        <a:xfrm>
          <a:off x="13529446351" y="3102961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198</xdr:row>
      <xdr:rowOff>119568</xdr:rowOff>
    </xdr:from>
    <xdr:to>
      <xdr:col>3</xdr:col>
      <xdr:colOff>345775</xdr:colOff>
      <xdr:row>199</xdr:row>
      <xdr:rowOff>153500</xdr:rowOff>
    </xdr:to>
    <xdr:cxnSp macro="">
      <xdr:nvCxnSpPr>
        <xdr:cNvPr id="122" name="Straight Connector 121">
          <a:extLst>
            <a:ext uri="{FF2B5EF4-FFF2-40B4-BE49-F238E27FC236}">
              <a16:creationId xmlns:a16="http://schemas.microsoft.com/office/drawing/2014/main" id="{98543926-E2C2-2845-9776-965E23C15639}"/>
            </a:ext>
          </a:extLst>
        </xdr:cNvPr>
        <xdr:cNvCxnSpPr>
          <a:endCxn id="116" idx="2"/>
        </xdr:cNvCxnSpPr>
      </xdr:nvCxnSpPr>
      <xdr:spPr>
        <a:xfrm>
          <a:off x="13528182404" y="29997603"/>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200</xdr:row>
      <xdr:rowOff>9695</xdr:rowOff>
    </xdr:from>
    <xdr:to>
      <xdr:col>2</xdr:col>
      <xdr:colOff>539668</xdr:colOff>
      <xdr:row>201</xdr:row>
      <xdr:rowOff>101796</xdr:rowOff>
    </xdr:to>
    <xdr:cxnSp macro="">
      <xdr:nvCxnSpPr>
        <xdr:cNvPr id="123" name="Straight Connector 122">
          <a:extLst>
            <a:ext uri="{FF2B5EF4-FFF2-40B4-BE49-F238E27FC236}">
              <a16:creationId xmlns:a16="http://schemas.microsoft.com/office/drawing/2014/main" id="{42878B9B-8EDD-C541-90D2-FC411F77CBC7}"/>
            </a:ext>
          </a:extLst>
        </xdr:cNvPr>
        <xdr:cNvCxnSpPr>
          <a:endCxn id="118" idx="2"/>
        </xdr:cNvCxnSpPr>
      </xdr:nvCxnSpPr>
      <xdr:spPr>
        <a:xfrm>
          <a:off x="13528814378" y="30291487"/>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202</xdr:row>
      <xdr:rowOff>1</xdr:rowOff>
    </xdr:from>
    <xdr:to>
      <xdr:col>2</xdr:col>
      <xdr:colOff>109871</xdr:colOff>
      <xdr:row>204</xdr:row>
      <xdr:rowOff>43627</xdr:rowOff>
    </xdr:to>
    <xdr:cxnSp macro="">
      <xdr:nvCxnSpPr>
        <xdr:cNvPr id="124" name="Straight Connector 123">
          <a:extLst>
            <a:ext uri="{FF2B5EF4-FFF2-40B4-BE49-F238E27FC236}">
              <a16:creationId xmlns:a16="http://schemas.microsoft.com/office/drawing/2014/main" id="{76E65EEC-71B6-804C-9EB0-AB38307BD8CB}"/>
            </a:ext>
          </a:extLst>
        </xdr:cNvPr>
        <xdr:cNvCxnSpPr>
          <a:endCxn id="121" idx="2"/>
        </xdr:cNvCxnSpPr>
      </xdr:nvCxnSpPr>
      <xdr:spPr>
        <a:xfrm>
          <a:off x="13529244175" y="3068555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623987</xdr:colOff>
      <xdr:row>205</xdr:row>
      <xdr:rowOff>121126</xdr:rowOff>
    </xdr:from>
    <xdr:to>
      <xdr:col>2</xdr:col>
      <xdr:colOff>686388</xdr:colOff>
      <xdr:row>206</xdr:row>
      <xdr:rowOff>40375</xdr:rowOff>
    </xdr:to>
    <xdr:sp macro="" textlink="">
      <xdr:nvSpPr>
        <xdr:cNvPr id="125" name="Left Brace 124">
          <a:extLst>
            <a:ext uri="{FF2B5EF4-FFF2-40B4-BE49-F238E27FC236}">
              <a16:creationId xmlns:a16="http://schemas.microsoft.com/office/drawing/2014/main" id="{5AFD80E5-0A1C-4348-9728-E55BDD18092C}"/>
            </a:ext>
          </a:extLst>
        </xdr:cNvPr>
        <xdr:cNvSpPr/>
      </xdr:nvSpPr>
      <xdr:spPr>
        <a:xfrm rot="16200000">
          <a:off x="13529051228" y="36883221"/>
          <a:ext cx="121127" cy="88826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275289</xdr:colOff>
      <xdr:row>206</xdr:row>
      <xdr:rowOff>108059</xdr:rowOff>
    </xdr:from>
    <xdr:ext cx="130303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170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100=70</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170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100=70</a:t>
              </a:r>
              <a:endParaRPr lang="en-US" sz="1100"/>
            </a:p>
          </xdr:txBody>
        </xdr:sp>
      </mc:Fallback>
    </mc:AlternateContent>
    <xdr:clientData/>
  </xdr:oneCellAnchor>
  <xdr:oneCellAnchor>
    <xdr:from>
      <xdr:col>5</xdr:col>
      <xdr:colOff>568930</xdr:colOff>
      <xdr:row>210</xdr:row>
      <xdr:rowOff>133754</xdr:rowOff>
    </xdr:from>
    <xdr:ext cx="1633830" cy="345672"/>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170−100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𝑋_𝑀𝑎𝑥−𝑋_𝐵</a:t>
              </a:r>
              <a:r>
                <a:rPr lang="he-IL" sz="1100" b="0" i="0">
                  <a:latin typeface="Cambria Math" panose="02040503050406030204" pitchFamily="18" charset="0"/>
                </a:rPr>
                <a:t>)/</a:t>
              </a:r>
              <a:r>
                <a:rPr lang="en-US" sz="1100" b="0" i="0">
                  <a:latin typeface="Cambria Math" panose="02040503050406030204" pitchFamily="18" charset="0"/>
                </a:rPr>
                <a:t>𝑌_𝐵</a:t>
              </a:r>
              <a:r>
                <a:rPr lang="he-IL" sz="1100" b="0" i="0">
                  <a:latin typeface="Cambria Math" panose="02040503050406030204" pitchFamily="18" charset="0"/>
                </a:rPr>
                <a:t> </a:t>
              </a:r>
              <a:r>
                <a:rPr lang="en-US" sz="1100" b="0" i="0">
                  <a:latin typeface="Cambria Math" panose="02040503050406030204" pitchFamily="18" charset="0"/>
                </a:rPr>
                <a:t>=(170−100)/100=</a:t>
              </a:r>
              <a:endParaRPr lang="en-US" sz="1100"/>
            </a:p>
          </xdr:txBody>
        </xdr:sp>
      </mc:Fallback>
    </mc:AlternateContent>
    <xdr:clientData/>
  </xdr:oneCellAnchor>
  <xdr:twoCellAnchor>
    <xdr:from>
      <xdr:col>4</xdr:col>
      <xdr:colOff>416869</xdr:colOff>
      <xdr:row>221</xdr:row>
      <xdr:rowOff>38778</xdr:rowOff>
    </xdr:from>
    <xdr:to>
      <xdr:col>4</xdr:col>
      <xdr:colOff>433027</xdr:colOff>
      <xdr:row>231</xdr:row>
      <xdr:rowOff>161577</xdr:rowOff>
    </xdr:to>
    <xdr:cxnSp macro="">
      <xdr:nvCxnSpPr>
        <xdr:cNvPr id="128" name="Straight Arrow Connector 127">
          <a:extLst>
            <a:ext uri="{FF2B5EF4-FFF2-40B4-BE49-F238E27FC236}">
              <a16:creationId xmlns:a16="http://schemas.microsoft.com/office/drawing/2014/main" id="{1B1F0566-9B0B-4C4A-96C4-4BC1B12F9D8A}"/>
            </a:ext>
          </a:extLst>
        </xdr:cNvPr>
        <xdr:cNvCxnSpPr/>
      </xdr:nvCxnSpPr>
      <xdr:spPr>
        <a:xfrm flipV="1">
          <a:off x="13528095152" y="35367535"/>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74326</xdr:colOff>
      <xdr:row>229</xdr:row>
      <xdr:rowOff>106641</xdr:rowOff>
    </xdr:from>
    <xdr:to>
      <xdr:col>4</xdr:col>
      <xdr:colOff>756183</xdr:colOff>
      <xdr:row>229</xdr:row>
      <xdr:rowOff>109872</xdr:rowOff>
    </xdr:to>
    <xdr:cxnSp macro="">
      <xdr:nvCxnSpPr>
        <xdr:cNvPr id="129" name="Straight Arrow Connector 128">
          <a:extLst>
            <a:ext uri="{FF2B5EF4-FFF2-40B4-BE49-F238E27FC236}">
              <a16:creationId xmlns:a16="http://schemas.microsoft.com/office/drawing/2014/main" id="{D3171A92-DA8F-8249-ADA6-8B645D99E053}"/>
            </a:ext>
          </a:extLst>
        </xdr:cNvPr>
        <xdr:cNvCxnSpPr/>
      </xdr:nvCxnSpPr>
      <xdr:spPr>
        <a:xfrm>
          <a:off x="13527771996" y="3705042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332850</xdr:colOff>
      <xdr:row>223</xdr:row>
      <xdr:rowOff>6464</xdr:rowOff>
    </xdr:from>
    <xdr:to>
      <xdr:col>4</xdr:col>
      <xdr:colOff>507354</xdr:colOff>
      <xdr:row>224</xdr:row>
      <xdr:rowOff>12927</xdr:rowOff>
    </xdr:to>
    <xdr:sp macro="" textlink="">
      <xdr:nvSpPr>
        <xdr:cNvPr id="130" name="Oval 129">
          <a:extLst>
            <a:ext uri="{FF2B5EF4-FFF2-40B4-BE49-F238E27FC236}">
              <a16:creationId xmlns:a16="http://schemas.microsoft.com/office/drawing/2014/main" id="{83E5EE6D-3820-E34E-8B4B-DAA1DD4F01DE}"/>
            </a:ext>
          </a:extLst>
        </xdr:cNvPr>
        <xdr:cNvSpPr/>
      </xdr:nvSpPr>
      <xdr:spPr>
        <a:xfrm>
          <a:off x="13528020825" y="35738978"/>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229440</xdr:colOff>
      <xdr:row>223</xdr:row>
      <xdr:rowOff>43691</xdr:rowOff>
    </xdr:from>
    <xdr:ext cx="87698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4</xdr:col>
      <xdr:colOff>222977</xdr:colOff>
      <xdr:row>224</xdr:row>
      <xdr:rowOff>88932</xdr:rowOff>
    </xdr:from>
    <xdr:ext cx="87698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206819</xdr:colOff>
      <xdr:row>229</xdr:row>
      <xdr:rowOff>121248</xdr:rowOff>
    </xdr:from>
    <xdr:ext cx="87698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536438</xdr:colOff>
      <xdr:row>224</xdr:row>
      <xdr:rowOff>48474</xdr:rowOff>
    </xdr:from>
    <xdr:to>
      <xdr:col>3</xdr:col>
      <xdr:colOff>710942</xdr:colOff>
      <xdr:row>225</xdr:row>
      <xdr:rowOff>54937</xdr:rowOff>
    </xdr:to>
    <xdr:sp macro="" textlink="">
      <xdr:nvSpPr>
        <xdr:cNvPr id="134" name="Oval 133">
          <a:extLst>
            <a:ext uri="{FF2B5EF4-FFF2-40B4-BE49-F238E27FC236}">
              <a16:creationId xmlns:a16="http://schemas.microsoft.com/office/drawing/2014/main" id="{941D1967-7F6C-2340-95AE-94F0BB037D40}"/>
            </a:ext>
          </a:extLst>
        </xdr:cNvPr>
        <xdr:cNvSpPr/>
      </xdr:nvSpPr>
      <xdr:spPr>
        <a:xfrm>
          <a:off x="13528643104" y="3598286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229440</xdr:colOff>
      <xdr:row>226</xdr:row>
      <xdr:rowOff>17838</xdr:rowOff>
    </xdr:from>
    <xdr:ext cx="876984"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58168</xdr:colOff>
      <xdr:row>225</xdr:row>
      <xdr:rowOff>200357</xdr:rowOff>
    </xdr:from>
    <xdr:to>
      <xdr:col>3</xdr:col>
      <xdr:colOff>232672</xdr:colOff>
      <xdr:row>227</xdr:row>
      <xdr:rowOff>3233</xdr:rowOff>
    </xdr:to>
    <xdr:sp macro="" textlink="">
      <xdr:nvSpPr>
        <xdr:cNvPr id="136" name="Oval 135">
          <a:extLst>
            <a:ext uri="{FF2B5EF4-FFF2-40B4-BE49-F238E27FC236}">
              <a16:creationId xmlns:a16="http://schemas.microsoft.com/office/drawing/2014/main" id="{38A027DB-5C16-404C-8691-7FF655919D4F}"/>
            </a:ext>
          </a:extLst>
        </xdr:cNvPr>
        <xdr:cNvSpPr/>
      </xdr:nvSpPr>
      <xdr:spPr>
        <a:xfrm>
          <a:off x="13529121374" y="3633662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517048</xdr:colOff>
      <xdr:row>229</xdr:row>
      <xdr:rowOff>114785</xdr:rowOff>
    </xdr:from>
    <xdr:ext cx="876984"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213282</xdr:colOff>
      <xdr:row>229</xdr:row>
      <xdr:rowOff>121249</xdr:rowOff>
    </xdr:from>
    <xdr:ext cx="876984"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2</xdr:col>
      <xdr:colOff>559058</xdr:colOff>
      <xdr:row>228</xdr:row>
      <xdr:rowOff>142189</xdr:rowOff>
    </xdr:from>
    <xdr:to>
      <xdr:col>2</xdr:col>
      <xdr:colOff>733562</xdr:colOff>
      <xdr:row>229</xdr:row>
      <xdr:rowOff>148652</xdr:rowOff>
    </xdr:to>
    <xdr:sp macro="" textlink="">
      <xdr:nvSpPr>
        <xdr:cNvPr id="139" name="Oval 138">
          <a:extLst>
            <a:ext uri="{FF2B5EF4-FFF2-40B4-BE49-F238E27FC236}">
              <a16:creationId xmlns:a16="http://schemas.microsoft.com/office/drawing/2014/main" id="{F96D1B81-ECC0-D343-9F05-D059DD073845}"/>
            </a:ext>
          </a:extLst>
        </xdr:cNvPr>
        <xdr:cNvSpPr/>
      </xdr:nvSpPr>
      <xdr:spPr>
        <a:xfrm>
          <a:off x="13529446351" y="3688409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710942</xdr:colOff>
      <xdr:row>223</xdr:row>
      <xdr:rowOff>119568</xdr:rowOff>
    </xdr:from>
    <xdr:to>
      <xdr:col>4</xdr:col>
      <xdr:colOff>345775</xdr:colOff>
      <xdr:row>224</xdr:row>
      <xdr:rowOff>153500</xdr:rowOff>
    </xdr:to>
    <xdr:cxnSp macro="">
      <xdr:nvCxnSpPr>
        <xdr:cNvPr id="140" name="Straight Connector 139">
          <a:extLst>
            <a:ext uri="{FF2B5EF4-FFF2-40B4-BE49-F238E27FC236}">
              <a16:creationId xmlns:a16="http://schemas.microsoft.com/office/drawing/2014/main" id="{71D65241-9130-8D4C-BF9B-9109C45C1F54}"/>
            </a:ext>
          </a:extLst>
        </xdr:cNvPr>
        <xdr:cNvCxnSpPr>
          <a:endCxn id="134" idx="2"/>
        </xdr:cNvCxnSpPr>
      </xdr:nvCxnSpPr>
      <xdr:spPr>
        <a:xfrm>
          <a:off x="13528182404" y="35852082"/>
          <a:ext cx="460700" cy="2358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232672</xdr:colOff>
      <xdr:row>225</xdr:row>
      <xdr:rowOff>9695</xdr:rowOff>
    </xdr:from>
    <xdr:to>
      <xdr:col>3</xdr:col>
      <xdr:colOff>539668</xdr:colOff>
      <xdr:row>226</xdr:row>
      <xdr:rowOff>101796</xdr:rowOff>
    </xdr:to>
    <xdr:cxnSp macro="">
      <xdr:nvCxnSpPr>
        <xdr:cNvPr id="141" name="Straight Connector 140">
          <a:extLst>
            <a:ext uri="{FF2B5EF4-FFF2-40B4-BE49-F238E27FC236}">
              <a16:creationId xmlns:a16="http://schemas.microsoft.com/office/drawing/2014/main" id="{17006433-7874-6D41-A9E1-FB84505AB668}"/>
            </a:ext>
          </a:extLst>
        </xdr:cNvPr>
        <xdr:cNvCxnSpPr>
          <a:endCxn id="136" idx="2"/>
        </xdr:cNvCxnSpPr>
      </xdr:nvCxnSpPr>
      <xdr:spPr>
        <a:xfrm>
          <a:off x="13528814378" y="36145967"/>
          <a:ext cx="306996" cy="2939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733562</xdr:colOff>
      <xdr:row>227</xdr:row>
      <xdr:rowOff>1</xdr:rowOff>
    </xdr:from>
    <xdr:to>
      <xdr:col>3</xdr:col>
      <xdr:colOff>109871</xdr:colOff>
      <xdr:row>229</xdr:row>
      <xdr:rowOff>43627</xdr:rowOff>
    </xdr:to>
    <xdr:cxnSp macro="">
      <xdr:nvCxnSpPr>
        <xdr:cNvPr id="142" name="Straight Connector 141">
          <a:extLst>
            <a:ext uri="{FF2B5EF4-FFF2-40B4-BE49-F238E27FC236}">
              <a16:creationId xmlns:a16="http://schemas.microsoft.com/office/drawing/2014/main" id="{707EC0A7-6A4F-3947-B6F1-312DB278FD85}"/>
            </a:ext>
          </a:extLst>
        </xdr:cNvPr>
        <xdr:cNvCxnSpPr>
          <a:endCxn id="139" idx="2"/>
        </xdr:cNvCxnSpPr>
      </xdr:nvCxnSpPr>
      <xdr:spPr>
        <a:xfrm>
          <a:off x="13529244175" y="3654003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645311</xdr:colOff>
      <xdr:row>225</xdr:row>
      <xdr:rowOff>80751</xdr:rowOff>
    </xdr:from>
    <xdr:to>
      <xdr:col>3</xdr:col>
      <xdr:colOff>649682</xdr:colOff>
      <xdr:row>229</xdr:row>
      <xdr:rowOff>121248</xdr:rowOff>
    </xdr:to>
    <xdr:cxnSp macro="">
      <xdr:nvCxnSpPr>
        <xdr:cNvPr id="146" name="Straight Connector 145">
          <a:extLst>
            <a:ext uri="{FF2B5EF4-FFF2-40B4-BE49-F238E27FC236}">
              <a16:creationId xmlns:a16="http://schemas.microsoft.com/office/drawing/2014/main" id="{110E99E0-60E9-E079-2F17-FBCEDFA8165D}"/>
            </a:ext>
          </a:extLst>
        </xdr:cNvPr>
        <xdr:cNvCxnSpPr>
          <a:stCxn id="133" idx="0"/>
        </xdr:cNvCxnSpPr>
      </xdr:nvCxnSpPr>
      <xdr:spPr>
        <a:xfrm flipH="1" flipV="1">
          <a:off x="13527878497" y="40254595"/>
          <a:ext cx="4371" cy="84801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734104</xdr:colOff>
      <xdr:row>224</xdr:row>
      <xdr:rowOff>187197</xdr:rowOff>
    </xdr:from>
    <xdr:to>
      <xdr:col>4</xdr:col>
      <xdr:colOff>418439</xdr:colOff>
      <xdr:row>224</xdr:row>
      <xdr:rowOff>194538</xdr:rowOff>
    </xdr:to>
    <xdr:cxnSp macro="">
      <xdr:nvCxnSpPr>
        <xdr:cNvPr id="147" name="Straight Connector 146">
          <a:extLst>
            <a:ext uri="{FF2B5EF4-FFF2-40B4-BE49-F238E27FC236}">
              <a16:creationId xmlns:a16="http://schemas.microsoft.com/office/drawing/2014/main" id="{D0BF57AE-F909-9FE5-574B-40DFCB6BDD64}"/>
            </a:ext>
          </a:extLst>
        </xdr:cNvPr>
        <xdr:cNvCxnSpPr/>
      </xdr:nvCxnSpPr>
      <xdr:spPr>
        <a:xfrm>
          <a:off x="13527283873" y="40159162"/>
          <a:ext cx="510202" cy="73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811185</xdr:colOff>
      <xdr:row>224</xdr:row>
      <xdr:rowOff>176185</xdr:rowOff>
    </xdr:from>
    <xdr:to>
      <xdr:col>5</xdr:col>
      <xdr:colOff>80751</xdr:colOff>
      <xdr:row>226</xdr:row>
      <xdr:rowOff>143150</xdr:rowOff>
    </xdr:to>
    <xdr:sp macro="" textlink="">
      <xdr:nvSpPr>
        <xdr:cNvPr id="150" name="Left Brace 149">
          <a:extLst>
            <a:ext uri="{FF2B5EF4-FFF2-40B4-BE49-F238E27FC236}">
              <a16:creationId xmlns:a16="http://schemas.microsoft.com/office/drawing/2014/main" id="{F8428FA6-8B92-1377-4B89-6FE309D289E5}"/>
            </a:ext>
          </a:extLst>
        </xdr:cNvPr>
        <xdr:cNvSpPr/>
      </xdr:nvSpPr>
      <xdr:spPr>
        <a:xfrm>
          <a:off x="13526795694" y="41157543"/>
          <a:ext cx="95433" cy="37072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73410</xdr:colOff>
      <xdr:row>230</xdr:row>
      <xdr:rowOff>82586</xdr:rowOff>
    </xdr:from>
    <xdr:to>
      <xdr:col>3</xdr:col>
      <xdr:colOff>633165</xdr:colOff>
      <xdr:row>230</xdr:row>
      <xdr:rowOff>201878</xdr:rowOff>
    </xdr:to>
    <xdr:sp macro="" textlink="">
      <xdr:nvSpPr>
        <xdr:cNvPr id="151" name="Left Brace 150">
          <a:extLst>
            <a:ext uri="{FF2B5EF4-FFF2-40B4-BE49-F238E27FC236}">
              <a16:creationId xmlns:a16="http://schemas.microsoft.com/office/drawing/2014/main" id="{6274B691-A2EC-EDDA-24D0-16C578D16156}"/>
            </a:ext>
          </a:extLst>
        </xdr:cNvPr>
        <xdr:cNvSpPr/>
      </xdr:nvSpPr>
      <xdr:spPr>
        <a:xfrm rot="16200000">
          <a:off x="13528115246" y="42054984"/>
          <a:ext cx="119292" cy="55975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117455</xdr:colOff>
      <xdr:row>222</xdr:row>
      <xdr:rowOff>97048</xdr:rowOff>
    </xdr:from>
    <xdr:ext cx="2026576" cy="317523"/>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endParaRPr lang="en-US" sz="1100"/>
            </a:p>
          </xdr:txBody>
        </xdr:sp>
      </mc:Fallback>
    </mc:AlternateContent>
    <xdr:clientData/>
  </xdr:oneCellAnchor>
  <xdr:oneCellAnchor>
    <xdr:from>
      <xdr:col>6</xdr:col>
      <xdr:colOff>627659</xdr:colOff>
      <xdr:row>226</xdr:row>
      <xdr:rowOff>71354</xdr:rowOff>
    </xdr:from>
    <xdr:ext cx="2331228" cy="346762"/>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𝑦_𝐵−𝑦_𝐶</a:t>
              </a:r>
              <a:r>
                <a:rPr lang="he-IL" sz="1100" b="0" i="0">
                  <a:latin typeface="Cambria Math" panose="02040503050406030204" pitchFamily="18" charset="0"/>
                </a:rPr>
                <a:t>)/(</a:t>
              </a:r>
              <a:r>
                <a:rPr lang="en-US" sz="1100" b="0" i="0">
                  <a:latin typeface="Cambria Math" panose="02040503050406030204" pitchFamily="18" charset="0"/>
                </a:rPr>
                <a:t>𝑥_𝐵−𝑥_𝐶</a:t>
              </a:r>
              <a:r>
                <a:rPr lang="he-IL" sz="1100" b="0" i="0">
                  <a:latin typeface="Cambria Math" panose="02040503050406030204" pitchFamily="18" charset="0"/>
                </a:rPr>
                <a:t> )</a:t>
              </a:r>
              <a:r>
                <a:rPr lang="en-US" sz="1100" b="0" i="0">
                  <a:latin typeface="Cambria Math" panose="02040503050406030204" pitchFamily="18" charset="0"/>
                </a:rPr>
                <a:t>=(100−40)/(100−160)=60/(−60)=−1</a:t>
              </a:r>
              <a:endParaRPr lang="en-US" sz="1100"/>
            </a:p>
          </xdr:txBody>
        </xdr:sp>
      </mc:Fallback>
    </mc:AlternateContent>
    <xdr:clientData/>
  </xdr:oneCellAnchor>
  <xdr:twoCellAnchor editAs="oneCell">
    <xdr:from>
      <xdr:col>0</xdr:col>
      <xdr:colOff>1</xdr:colOff>
      <xdr:row>236</xdr:row>
      <xdr:rowOff>142595</xdr:rowOff>
    </xdr:from>
    <xdr:to>
      <xdr:col>7</xdr:col>
      <xdr:colOff>625130</xdr:colOff>
      <xdr:row>263</xdr:row>
      <xdr:rowOff>11464</xdr:rowOff>
    </xdr:to>
    <xdr:pic>
      <xdr:nvPicPr>
        <xdr:cNvPr id="154" name="Picture 153">
          <a:extLst>
            <a:ext uri="{FF2B5EF4-FFF2-40B4-BE49-F238E27FC236}">
              <a16:creationId xmlns:a16="http://schemas.microsoft.com/office/drawing/2014/main" id="{D879C945-7929-BA8B-D018-C44576D9D56E}"/>
            </a:ext>
          </a:extLst>
        </xdr:cNvPr>
        <xdr:cNvPicPr>
          <a:picLocks noChangeAspect="1"/>
        </xdr:cNvPicPr>
      </xdr:nvPicPr>
      <xdr:blipFill>
        <a:blip xmlns:r="http://schemas.openxmlformats.org/officeDocument/2006/relationships" r:embed="rId1"/>
        <a:stretch>
          <a:fillRect/>
        </a:stretch>
      </xdr:blipFill>
      <xdr:spPr>
        <a:xfrm>
          <a:off x="13500343817" y="44008841"/>
          <a:ext cx="6395831" cy="5403397"/>
        </a:xfrm>
        <a:prstGeom prst="rect">
          <a:avLst/>
        </a:prstGeom>
      </xdr:spPr>
    </xdr:pic>
    <xdr:clientData/>
  </xdr:twoCellAnchor>
  <xdr:twoCellAnchor>
    <xdr:from>
      <xdr:col>11</xdr:col>
      <xdr:colOff>418876</xdr:colOff>
      <xdr:row>243</xdr:row>
      <xdr:rowOff>53474</xdr:rowOff>
    </xdr:from>
    <xdr:to>
      <xdr:col>11</xdr:col>
      <xdr:colOff>454525</xdr:colOff>
      <xdr:row>256</xdr:row>
      <xdr:rowOff>102491</xdr:rowOff>
    </xdr:to>
    <xdr:cxnSp macro="">
      <xdr:nvCxnSpPr>
        <xdr:cNvPr id="156" name="Straight Arrow Connector 155">
          <a:extLst>
            <a:ext uri="{FF2B5EF4-FFF2-40B4-BE49-F238E27FC236}">
              <a16:creationId xmlns:a16="http://schemas.microsoft.com/office/drawing/2014/main" id="{181DF058-EA38-C55A-B1F8-0430EC124950}"/>
            </a:ext>
          </a:extLst>
        </xdr:cNvPr>
        <xdr:cNvCxnSpPr/>
      </xdr:nvCxnSpPr>
      <xdr:spPr>
        <a:xfrm flipV="1">
          <a:off x="13497216878" y="45354597"/>
          <a:ext cx="35649" cy="27137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218350</xdr:colOff>
      <xdr:row>254</xdr:row>
      <xdr:rowOff>115860</xdr:rowOff>
    </xdr:from>
    <xdr:to>
      <xdr:col>12</xdr:col>
      <xdr:colOff>4455</xdr:colOff>
      <xdr:row>254</xdr:row>
      <xdr:rowOff>120316</xdr:rowOff>
    </xdr:to>
    <xdr:cxnSp macro="">
      <xdr:nvCxnSpPr>
        <xdr:cNvPr id="157" name="Straight Arrow Connector 156">
          <a:extLst>
            <a:ext uri="{FF2B5EF4-FFF2-40B4-BE49-F238E27FC236}">
              <a16:creationId xmlns:a16="http://schemas.microsoft.com/office/drawing/2014/main" id="{8BCAAA64-7AFE-ABCC-0E84-F76F026FC026}"/>
            </a:ext>
          </a:extLst>
        </xdr:cNvPr>
        <xdr:cNvCxnSpPr/>
      </xdr:nvCxnSpPr>
      <xdr:spPr>
        <a:xfrm>
          <a:off x="13496842562" y="47671790"/>
          <a:ext cx="3083649" cy="44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374315</xdr:colOff>
      <xdr:row>244</xdr:row>
      <xdr:rowOff>84667</xdr:rowOff>
    </xdr:from>
    <xdr:to>
      <xdr:col>11</xdr:col>
      <xdr:colOff>472350</xdr:colOff>
      <xdr:row>244</xdr:row>
      <xdr:rowOff>187158</xdr:rowOff>
    </xdr:to>
    <xdr:sp macro="" textlink="">
      <xdr:nvSpPr>
        <xdr:cNvPr id="160" name="Oval 159">
          <a:extLst>
            <a:ext uri="{FF2B5EF4-FFF2-40B4-BE49-F238E27FC236}">
              <a16:creationId xmlns:a16="http://schemas.microsoft.com/office/drawing/2014/main" id="{ADB99827-A04D-315F-612D-5D14D0A80A0C}"/>
            </a:ext>
          </a:extLst>
        </xdr:cNvPr>
        <xdr:cNvSpPr/>
      </xdr:nvSpPr>
      <xdr:spPr>
        <a:xfrm>
          <a:off x="13497199053" y="4559077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512455</xdr:colOff>
      <xdr:row>254</xdr:row>
      <xdr:rowOff>62386</xdr:rowOff>
    </xdr:from>
    <xdr:to>
      <xdr:col>8</xdr:col>
      <xdr:colOff>610490</xdr:colOff>
      <xdr:row>254</xdr:row>
      <xdr:rowOff>164877</xdr:rowOff>
    </xdr:to>
    <xdr:sp macro="" textlink="">
      <xdr:nvSpPr>
        <xdr:cNvPr id="165" name="Oval 164">
          <a:extLst>
            <a:ext uri="{FF2B5EF4-FFF2-40B4-BE49-F238E27FC236}">
              <a16:creationId xmlns:a16="http://schemas.microsoft.com/office/drawing/2014/main" id="{6BB7C71C-D786-D504-959C-7A1ADFA9FF60}"/>
            </a:ext>
          </a:extLst>
        </xdr:cNvPr>
        <xdr:cNvSpPr/>
      </xdr:nvSpPr>
      <xdr:spPr>
        <a:xfrm>
          <a:off x="13499534071" y="47618316"/>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739718</xdr:colOff>
      <xdr:row>252</xdr:row>
      <xdr:rowOff>147054</xdr:rowOff>
    </xdr:from>
    <xdr:to>
      <xdr:col>9</xdr:col>
      <xdr:colOff>13367</xdr:colOff>
      <xdr:row>253</xdr:row>
      <xdr:rowOff>44563</xdr:rowOff>
    </xdr:to>
    <xdr:sp macro="" textlink="">
      <xdr:nvSpPr>
        <xdr:cNvPr id="166" name="Oval 165">
          <a:extLst>
            <a:ext uri="{FF2B5EF4-FFF2-40B4-BE49-F238E27FC236}">
              <a16:creationId xmlns:a16="http://schemas.microsoft.com/office/drawing/2014/main" id="{6758C27B-3BBD-350C-681C-C305EDB9625E}"/>
            </a:ext>
          </a:extLst>
        </xdr:cNvPr>
        <xdr:cNvSpPr/>
      </xdr:nvSpPr>
      <xdr:spPr>
        <a:xfrm>
          <a:off x="13499306808" y="4729301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378772</xdr:colOff>
      <xdr:row>249</xdr:row>
      <xdr:rowOff>155964</xdr:rowOff>
    </xdr:from>
    <xdr:to>
      <xdr:col>9</xdr:col>
      <xdr:colOff>476807</xdr:colOff>
      <xdr:row>250</xdr:row>
      <xdr:rowOff>53473</xdr:rowOff>
    </xdr:to>
    <xdr:sp macro="" textlink="">
      <xdr:nvSpPr>
        <xdr:cNvPr id="167" name="Oval 166">
          <a:extLst>
            <a:ext uri="{FF2B5EF4-FFF2-40B4-BE49-F238E27FC236}">
              <a16:creationId xmlns:a16="http://schemas.microsoft.com/office/drawing/2014/main" id="{BE90DD06-A1B3-2506-F59F-A4DD35494A62}"/>
            </a:ext>
          </a:extLst>
        </xdr:cNvPr>
        <xdr:cNvSpPr/>
      </xdr:nvSpPr>
      <xdr:spPr>
        <a:xfrm>
          <a:off x="13498843368" y="4668698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138140</xdr:colOff>
      <xdr:row>247</xdr:row>
      <xdr:rowOff>40106</xdr:rowOff>
    </xdr:from>
    <xdr:to>
      <xdr:col>10</xdr:col>
      <xdr:colOff>236175</xdr:colOff>
      <xdr:row>247</xdr:row>
      <xdr:rowOff>142597</xdr:rowOff>
    </xdr:to>
    <xdr:sp macro="" textlink="">
      <xdr:nvSpPr>
        <xdr:cNvPr id="168" name="Oval 167">
          <a:extLst>
            <a:ext uri="{FF2B5EF4-FFF2-40B4-BE49-F238E27FC236}">
              <a16:creationId xmlns:a16="http://schemas.microsoft.com/office/drawing/2014/main" id="{3E3FC082-176F-BE71-729A-1DAC7908053E}"/>
            </a:ext>
          </a:extLst>
        </xdr:cNvPr>
        <xdr:cNvSpPr/>
      </xdr:nvSpPr>
      <xdr:spPr>
        <a:xfrm>
          <a:off x="13498259614" y="4616115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632772</xdr:colOff>
      <xdr:row>245</xdr:row>
      <xdr:rowOff>102492</xdr:rowOff>
    </xdr:from>
    <xdr:to>
      <xdr:col>10</xdr:col>
      <xdr:colOff>730807</xdr:colOff>
      <xdr:row>246</xdr:row>
      <xdr:rowOff>1</xdr:rowOff>
    </xdr:to>
    <xdr:sp macro="" textlink="">
      <xdr:nvSpPr>
        <xdr:cNvPr id="169" name="Oval 168">
          <a:extLst>
            <a:ext uri="{FF2B5EF4-FFF2-40B4-BE49-F238E27FC236}">
              <a16:creationId xmlns:a16="http://schemas.microsoft.com/office/drawing/2014/main" id="{02B6CA9C-FA35-D6A0-3E01-A7BB7CD5AA39}"/>
            </a:ext>
          </a:extLst>
        </xdr:cNvPr>
        <xdr:cNvSpPr/>
      </xdr:nvSpPr>
      <xdr:spPr>
        <a:xfrm>
          <a:off x="13497764982" y="45813580"/>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716450</xdr:colOff>
      <xdr:row>244</xdr:row>
      <xdr:rowOff>172149</xdr:rowOff>
    </xdr:from>
    <xdr:to>
      <xdr:col>11</xdr:col>
      <xdr:colOff>388672</xdr:colOff>
      <xdr:row>245</xdr:row>
      <xdr:rowOff>189974</xdr:rowOff>
    </xdr:to>
    <xdr:cxnSp macro="">
      <xdr:nvCxnSpPr>
        <xdr:cNvPr id="172" name="Straight Connector 171">
          <a:extLst>
            <a:ext uri="{FF2B5EF4-FFF2-40B4-BE49-F238E27FC236}">
              <a16:creationId xmlns:a16="http://schemas.microsoft.com/office/drawing/2014/main" id="{C13DEBBC-733D-5219-29D8-B452CF2D0A46}"/>
            </a:ext>
          </a:extLst>
        </xdr:cNvPr>
        <xdr:cNvCxnSpPr>
          <a:stCxn id="160" idx="5"/>
          <a:endCxn id="169" idx="3"/>
        </xdr:cNvCxnSpPr>
      </xdr:nvCxnSpPr>
      <xdr:spPr>
        <a:xfrm>
          <a:off x="13497282731" y="45678254"/>
          <a:ext cx="496608" cy="222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236175</xdr:colOff>
      <xdr:row>245</xdr:row>
      <xdr:rowOff>172148</xdr:rowOff>
    </xdr:from>
    <xdr:to>
      <xdr:col>10</xdr:col>
      <xdr:colOff>633759</xdr:colOff>
      <xdr:row>247</xdr:row>
      <xdr:rowOff>91352</xdr:rowOff>
    </xdr:to>
    <xdr:cxnSp macro="">
      <xdr:nvCxnSpPr>
        <xdr:cNvPr id="173" name="Straight Connector 172">
          <a:extLst>
            <a:ext uri="{FF2B5EF4-FFF2-40B4-BE49-F238E27FC236}">
              <a16:creationId xmlns:a16="http://schemas.microsoft.com/office/drawing/2014/main" id="{691ACD73-712A-73D3-65E1-A424A1624D69}"/>
            </a:ext>
          </a:extLst>
        </xdr:cNvPr>
        <xdr:cNvCxnSpPr>
          <a:endCxn id="168" idx="2"/>
        </xdr:cNvCxnSpPr>
      </xdr:nvCxnSpPr>
      <xdr:spPr>
        <a:xfrm>
          <a:off x="13497862030" y="45883236"/>
          <a:ext cx="397584" cy="3291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462450</xdr:colOff>
      <xdr:row>247</xdr:row>
      <xdr:rowOff>83025</xdr:rowOff>
    </xdr:from>
    <xdr:to>
      <xdr:col>10</xdr:col>
      <xdr:colOff>161408</xdr:colOff>
      <xdr:row>250</xdr:row>
      <xdr:rowOff>38464</xdr:rowOff>
    </xdr:to>
    <xdr:cxnSp macro="">
      <xdr:nvCxnSpPr>
        <xdr:cNvPr id="175" name="Straight Connector 174">
          <a:extLst>
            <a:ext uri="{FF2B5EF4-FFF2-40B4-BE49-F238E27FC236}">
              <a16:creationId xmlns:a16="http://schemas.microsoft.com/office/drawing/2014/main" id="{FCA034C3-DD0B-E306-A974-3A267628665F}"/>
            </a:ext>
          </a:extLst>
        </xdr:cNvPr>
        <xdr:cNvCxnSpPr>
          <a:endCxn id="167" idx="3"/>
        </xdr:cNvCxnSpPr>
      </xdr:nvCxnSpPr>
      <xdr:spPr>
        <a:xfrm>
          <a:off x="13498334381" y="46204078"/>
          <a:ext cx="523344" cy="57038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819929</xdr:colOff>
      <xdr:row>249</xdr:row>
      <xdr:rowOff>181060</xdr:rowOff>
    </xdr:from>
    <xdr:to>
      <xdr:col>9</xdr:col>
      <xdr:colOff>442144</xdr:colOff>
      <xdr:row>252</xdr:row>
      <xdr:rowOff>155965</xdr:rowOff>
    </xdr:to>
    <xdr:cxnSp macro="">
      <xdr:nvCxnSpPr>
        <xdr:cNvPr id="177" name="Straight Connector 176">
          <a:extLst>
            <a:ext uri="{FF2B5EF4-FFF2-40B4-BE49-F238E27FC236}">
              <a16:creationId xmlns:a16="http://schemas.microsoft.com/office/drawing/2014/main" id="{0B10DD4C-EB9A-B238-09AA-A933FFAA7DA7}"/>
            </a:ext>
          </a:extLst>
        </xdr:cNvPr>
        <xdr:cNvCxnSpPr/>
      </xdr:nvCxnSpPr>
      <xdr:spPr>
        <a:xfrm>
          <a:off x="13498878031" y="46712078"/>
          <a:ext cx="446601" cy="58985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596133</xdr:colOff>
      <xdr:row>252</xdr:row>
      <xdr:rowOff>140955</xdr:rowOff>
    </xdr:from>
    <xdr:to>
      <xdr:col>8</xdr:col>
      <xdr:colOff>798635</xdr:colOff>
      <xdr:row>254</xdr:row>
      <xdr:rowOff>77395</xdr:rowOff>
    </xdr:to>
    <xdr:cxnSp macro="">
      <xdr:nvCxnSpPr>
        <xdr:cNvPr id="179" name="Straight Connector 178">
          <a:extLst>
            <a:ext uri="{FF2B5EF4-FFF2-40B4-BE49-F238E27FC236}">
              <a16:creationId xmlns:a16="http://schemas.microsoft.com/office/drawing/2014/main" id="{815D2224-7E0E-BE86-40EC-0AB6526324E7}"/>
            </a:ext>
          </a:extLst>
        </xdr:cNvPr>
        <xdr:cNvCxnSpPr>
          <a:endCxn id="165" idx="1"/>
        </xdr:cNvCxnSpPr>
      </xdr:nvCxnSpPr>
      <xdr:spPr>
        <a:xfrm>
          <a:off x="13499345926" y="47286920"/>
          <a:ext cx="202502" cy="34640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160423</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200</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200</a:t>
              </a:r>
              <a:endParaRPr lang="en-US" sz="1100"/>
            </a:p>
          </xdr:txBody>
        </xdr:sp>
      </mc:Fallback>
    </mc:AlternateContent>
    <xdr:clientData/>
  </xdr:oneCellAnchor>
  <xdr:oneCellAnchor>
    <xdr:from>
      <xdr:col>8</xdr:col>
      <xdr:colOff>427791</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180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180</a:t>
              </a:r>
              <a:endParaRPr lang="en-US" sz="1100"/>
            </a:p>
          </xdr:txBody>
        </xdr:sp>
      </mc:Fallback>
    </mc:AlternateContent>
    <xdr:clientData/>
  </xdr:oneCellAnchor>
  <xdr:oneCellAnchor>
    <xdr:from>
      <xdr:col>11</xdr:col>
      <xdr:colOff>169323</xdr:colOff>
      <xdr:row>252</xdr:row>
      <xdr:rowOff>124326</xdr:rowOff>
    </xdr:from>
    <xdr:ext cx="762229" cy="140872"/>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40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40</a:t>
              </a:r>
              <a:endParaRPr lang="en-US" sz="1100"/>
            </a:p>
          </xdr:txBody>
        </xdr:sp>
      </mc:Fallback>
    </mc:AlternateContent>
    <xdr:clientData/>
  </xdr:oneCellAnchor>
  <xdr:oneCellAnchor>
    <xdr:from>
      <xdr:col>9</xdr:col>
      <xdr:colOff>4686</xdr:colOff>
      <xdr:row>254</xdr:row>
      <xdr:rowOff>155519</xdr:rowOff>
    </xdr:from>
    <xdr:ext cx="762229" cy="140872"/>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150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150</a:t>
              </a:r>
              <a:endParaRPr lang="en-US" sz="1100"/>
            </a:p>
          </xdr:txBody>
        </xdr:sp>
      </mc:Fallback>
    </mc:AlternateContent>
    <xdr:clientData/>
  </xdr:oneCellAnchor>
  <xdr:oneCellAnchor>
    <xdr:from>
      <xdr:col>11</xdr:col>
      <xdr:colOff>182920</xdr:colOff>
      <xdr:row>249</xdr:row>
      <xdr:rowOff>159975</xdr:rowOff>
    </xdr:from>
    <xdr:ext cx="762229" cy="140872"/>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80</a:t>
              </a:r>
              <a:endParaRPr lang="en-US" sz="1100"/>
            </a:p>
          </xdr:txBody>
        </xdr:sp>
      </mc:Fallback>
    </mc:AlternateContent>
    <xdr:clientData/>
  </xdr:oneCellAnchor>
  <xdr:oneCellAnchor>
    <xdr:from>
      <xdr:col>9</xdr:col>
      <xdr:colOff>659968</xdr:colOff>
      <xdr:row>254</xdr:row>
      <xdr:rowOff>128782</xdr:rowOff>
    </xdr:from>
    <xdr:ext cx="762229" cy="14087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11</xdr:col>
      <xdr:colOff>183161</xdr:colOff>
      <xdr:row>247</xdr:row>
      <xdr:rowOff>30747</xdr:rowOff>
    </xdr:from>
    <xdr:ext cx="762229" cy="140872"/>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10</xdr:col>
      <xdr:colOff>366091</xdr:colOff>
      <xdr:row>254</xdr:row>
      <xdr:rowOff>133238</xdr:rowOff>
    </xdr:from>
    <xdr:ext cx="762229" cy="1408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60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60</a:t>
              </a:r>
              <a:endParaRPr lang="en-US" sz="1100"/>
            </a:p>
          </xdr:txBody>
        </xdr:sp>
      </mc:Fallback>
    </mc:AlternateContent>
    <xdr:clientData/>
  </xdr:oneCellAnchor>
  <xdr:oneCellAnchor>
    <xdr:from>
      <xdr:col>11</xdr:col>
      <xdr:colOff>232179</xdr:colOff>
      <xdr:row>245</xdr:row>
      <xdr:rowOff>88677</xdr:rowOff>
    </xdr:from>
    <xdr:ext cx="762229" cy="156518"/>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130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130</a:t>
              </a:r>
              <a:endParaRPr lang="en-US" sz="1100"/>
            </a:p>
          </xdr:txBody>
        </xdr:sp>
      </mc:Fallback>
    </mc:AlternateContent>
    <xdr:clientData/>
  </xdr:oneCellAnchor>
  <xdr:oneCellAnchor>
    <xdr:from>
      <xdr:col>11</xdr:col>
      <xdr:colOff>254460</xdr:colOff>
      <xdr:row>244</xdr:row>
      <xdr:rowOff>48572</xdr:rowOff>
    </xdr:from>
    <xdr:ext cx="762229" cy="156518"/>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140</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140</a:t>
              </a:r>
              <a:endParaRPr lang="en-US" sz="1100"/>
            </a:p>
          </xdr:txBody>
        </xdr:sp>
      </mc:Fallback>
    </mc:AlternateContent>
    <xdr:clientData/>
  </xdr:oneCellAnchor>
  <xdr:oneCellAnchor>
    <xdr:from>
      <xdr:col>8</xdr:col>
      <xdr:colOff>22635</xdr:colOff>
      <xdr:row>253</xdr:row>
      <xdr:rowOff>119128</xdr:rowOff>
    </xdr:from>
    <xdr:ext cx="76222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a:t>
              </a:r>
              <a:endParaRPr lang="en-US" sz="1100"/>
            </a:p>
          </xdr:txBody>
        </xdr:sp>
      </mc:Fallback>
    </mc:AlternateContent>
    <xdr:clientData/>
  </xdr:oneCellAnchor>
  <xdr:oneCellAnchor>
    <xdr:from>
      <xdr:col>8</xdr:col>
      <xdr:colOff>309897</xdr:colOff>
      <xdr:row>251</xdr:row>
      <xdr:rowOff>184645</xdr:rowOff>
    </xdr:from>
    <xdr:ext cx="762229"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a:t>
              </a:r>
              <a:endParaRPr lang="en-US" sz="1100"/>
            </a:p>
          </xdr:txBody>
        </xdr:sp>
      </mc:Fallback>
    </mc:AlternateContent>
    <xdr:clientData/>
  </xdr:oneCellAnchor>
  <xdr:oneCellAnchor>
    <xdr:from>
      <xdr:col>8</xdr:col>
      <xdr:colOff>718112</xdr:colOff>
      <xdr:row>248</xdr:row>
      <xdr:rowOff>184645</xdr:rowOff>
    </xdr:from>
    <xdr:ext cx="762229"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a:t>
              </a:r>
              <a:endParaRPr lang="en-US" sz="1100"/>
            </a:p>
          </xdr:txBody>
        </xdr:sp>
      </mc:Fallback>
    </mc:AlternateContent>
    <xdr:clientData/>
  </xdr:oneCellAnchor>
  <xdr:oneCellAnchor>
    <xdr:from>
      <xdr:col>9</xdr:col>
      <xdr:colOff>501406</xdr:colOff>
      <xdr:row>246</xdr:row>
      <xdr:rowOff>68732</xdr:rowOff>
    </xdr:from>
    <xdr:ext cx="762229"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10</xdr:col>
      <xdr:colOff>209105</xdr:colOff>
      <xdr:row>244</xdr:row>
      <xdr:rowOff>134248</xdr:rowOff>
    </xdr:from>
    <xdr:ext cx="762229"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a:t>
              </a:r>
              <a:endParaRPr lang="en-US" sz="1100"/>
            </a:p>
          </xdr:txBody>
        </xdr:sp>
      </mc:Fallback>
    </mc:AlternateContent>
    <xdr:clientData/>
  </xdr:oneCellAnchor>
  <xdr:oneCellAnchor>
    <xdr:from>
      <xdr:col>11</xdr:col>
      <xdr:colOff>103272</xdr:colOff>
      <xdr:row>243</xdr:row>
      <xdr:rowOff>104009</xdr:rowOff>
    </xdr:from>
    <xdr:ext cx="762229"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a:t>
              </a:r>
              <a:endParaRPr lang="en-US" sz="1100"/>
            </a:p>
          </xdr:txBody>
        </xdr:sp>
      </mc:Fallback>
    </mc:AlternateContent>
    <xdr:clientData/>
  </xdr:oneCellAnchor>
  <xdr:twoCellAnchor>
    <xdr:from>
      <xdr:col>2</xdr:col>
      <xdr:colOff>24356</xdr:colOff>
      <xdr:row>34</xdr:row>
      <xdr:rowOff>100904</xdr:rowOff>
    </xdr:from>
    <xdr:to>
      <xdr:col>2</xdr:col>
      <xdr:colOff>339811</xdr:colOff>
      <xdr:row>34</xdr:row>
      <xdr:rowOff>104691</xdr:rowOff>
    </xdr:to>
    <xdr:cxnSp macro="">
      <xdr:nvCxnSpPr>
        <xdr:cNvPr id="8" name="Straight Arrow Connector 7">
          <a:extLst>
            <a:ext uri="{FF2B5EF4-FFF2-40B4-BE49-F238E27FC236}">
              <a16:creationId xmlns:a16="http://schemas.microsoft.com/office/drawing/2014/main" id="{0A99B549-EDD0-F05D-19B1-7796506EF541}"/>
            </a:ext>
          </a:extLst>
        </xdr:cNvPr>
        <xdr:cNvCxnSpPr>
          <a:stCxn id="15" idx="6"/>
        </xdr:cNvCxnSpPr>
      </xdr:nvCxnSpPr>
      <xdr:spPr>
        <a:xfrm flipV="1">
          <a:off x="13508751093" y="5981178"/>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17397</xdr:colOff>
      <xdr:row>34</xdr:row>
      <xdr:rowOff>107863</xdr:rowOff>
    </xdr:from>
    <xdr:to>
      <xdr:col>2</xdr:col>
      <xdr:colOff>24356</xdr:colOff>
      <xdr:row>35</xdr:row>
      <xdr:rowOff>69589</xdr:rowOff>
    </xdr:to>
    <xdr:cxnSp macro="">
      <xdr:nvCxnSpPr>
        <xdr:cNvPr id="12" name="Straight Arrow Connector 11">
          <a:extLst>
            <a:ext uri="{FF2B5EF4-FFF2-40B4-BE49-F238E27FC236}">
              <a16:creationId xmlns:a16="http://schemas.microsoft.com/office/drawing/2014/main" id="{7B0DBB4E-1A3E-A5E9-3F22-E7E185E75753}"/>
            </a:ext>
          </a:extLst>
        </xdr:cNvPr>
        <xdr:cNvCxnSpPr/>
      </xdr:nvCxnSpPr>
      <xdr:spPr>
        <a:xfrm>
          <a:off x="13509066548" y="5988137"/>
          <a:ext cx="6959" cy="1635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254000</xdr:colOff>
      <xdr:row>36</xdr:row>
      <xdr:rowOff>3480</xdr:rowOff>
    </xdr:from>
    <xdr:to>
      <xdr:col>1</xdr:col>
      <xdr:colOff>569455</xdr:colOff>
      <xdr:row>36</xdr:row>
      <xdr:rowOff>7267</xdr:rowOff>
    </xdr:to>
    <xdr:cxnSp macro="">
      <xdr:nvCxnSpPr>
        <xdr:cNvPr id="14" name="Straight Arrow Connector 13">
          <a:extLst>
            <a:ext uri="{FF2B5EF4-FFF2-40B4-BE49-F238E27FC236}">
              <a16:creationId xmlns:a16="http://schemas.microsoft.com/office/drawing/2014/main" id="{A2C10E2B-2D80-98A6-C72D-36187616DA1A}"/>
            </a:ext>
          </a:extLst>
        </xdr:cNvPr>
        <xdr:cNvCxnSpPr/>
      </xdr:nvCxnSpPr>
      <xdr:spPr>
        <a:xfrm flipV="1">
          <a:off x="13509346079" y="6287370"/>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281835</xdr:colOff>
      <xdr:row>36</xdr:row>
      <xdr:rowOff>31316</xdr:rowOff>
    </xdr:from>
    <xdr:to>
      <xdr:col>1</xdr:col>
      <xdr:colOff>292274</xdr:colOff>
      <xdr:row>37</xdr:row>
      <xdr:rowOff>167013</xdr:rowOff>
    </xdr:to>
    <xdr:cxnSp macro="">
      <xdr:nvCxnSpPr>
        <xdr:cNvPr id="22" name="Straight Arrow Connector 21">
          <a:extLst>
            <a:ext uri="{FF2B5EF4-FFF2-40B4-BE49-F238E27FC236}">
              <a16:creationId xmlns:a16="http://schemas.microsoft.com/office/drawing/2014/main" id="{65785B9C-8AD8-C2F1-417E-3D43A2277EAB}"/>
            </a:ext>
          </a:extLst>
        </xdr:cNvPr>
        <xdr:cNvCxnSpPr/>
      </xdr:nvCxnSpPr>
      <xdr:spPr>
        <a:xfrm>
          <a:off x="13509623260" y="6315206"/>
          <a:ext cx="10439" cy="3375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24355</xdr:colOff>
      <xdr:row>34</xdr:row>
      <xdr:rowOff>93945</xdr:rowOff>
    </xdr:from>
    <xdr:to>
      <xdr:col>6</xdr:col>
      <xdr:colOff>339810</xdr:colOff>
      <xdr:row>34</xdr:row>
      <xdr:rowOff>97732</xdr:rowOff>
    </xdr:to>
    <xdr:cxnSp macro="">
      <xdr:nvCxnSpPr>
        <xdr:cNvPr id="36" name="Straight Arrow Connector 35">
          <a:extLst>
            <a:ext uri="{FF2B5EF4-FFF2-40B4-BE49-F238E27FC236}">
              <a16:creationId xmlns:a16="http://schemas.microsoft.com/office/drawing/2014/main" id="{7B7E4372-FDC1-D20B-A2AE-3DA896FF1F0F}"/>
            </a:ext>
          </a:extLst>
        </xdr:cNvPr>
        <xdr:cNvCxnSpPr/>
      </xdr:nvCxnSpPr>
      <xdr:spPr>
        <a:xfrm flipV="1">
          <a:off x="13505452573" y="5974219"/>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20876</xdr:colOff>
      <xdr:row>34</xdr:row>
      <xdr:rowOff>100904</xdr:rowOff>
    </xdr:from>
    <xdr:to>
      <xdr:col>6</xdr:col>
      <xdr:colOff>24355</xdr:colOff>
      <xdr:row>36</xdr:row>
      <xdr:rowOff>6959</xdr:rowOff>
    </xdr:to>
    <xdr:cxnSp macro="">
      <xdr:nvCxnSpPr>
        <xdr:cNvPr id="39" name="Straight Arrow Connector 38">
          <a:extLst>
            <a:ext uri="{FF2B5EF4-FFF2-40B4-BE49-F238E27FC236}">
              <a16:creationId xmlns:a16="http://schemas.microsoft.com/office/drawing/2014/main" id="{EC26F1C1-EF47-D333-C832-B3C771F3A82F}"/>
            </a:ext>
          </a:extLst>
        </xdr:cNvPr>
        <xdr:cNvCxnSpPr/>
      </xdr:nvCxnSpPr>
      <xdr:spPr>
        <a:xfrm>
          <a:off x="13505768028" y="5981178"/>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501040</xdr:colOff>
      <xdr:row>35</xdr:row>
      <xdr:rowOff>187890</xdr:rowOff>
    </xdr:from>
    <xdr:to>
      <xdr:col>5</xdr:col>
      <xdr:colOff>816495</xdr:colOff>
      <xdr:row>35</xdr:row>
      <xdr:rowOff>191677</xdr:rowOff>
    </xdr:to>
    <xdr:cxnSp macro="">
      <xdr:nvCxnSpPr>
        <xdr:cNvPr id="51" name="Straight Arrow Connector 50">
          <a:extLst>
            <a:ext uri="{FF2B5EF4-FFF2-40B4-BE49-F238E27FC236}">
              <a16:creationId xmlns:a16="http://schemas.microsoft.com/office/drawing/2014/main" id="{5C4C23C1-5512-CB16-86AB-1F1D9C991BE0}"/>
            </a:ext>
          </a:extLst>
        </xdr:cNvPr>
        <xdr:cNvCxnSpPr/>
      </xdr:nvCxnSpPr>
      <xdr:spPr>
        <a:xfrm flipV="1">
          <a:off x="13505800518" y="6269972"/>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497561</xdr:colOff>
      <xdr:row>35</xdr:row>
      <xdr:rowOff>194849</xdr:rowOff>
    </xdr:from>
    <xdr:to>
      <xdr:col>5</xdr:col>
      <xdr:colOff>501040</xdr:colOff>
      <xdr:row>37</xdr:row>
      <xdr:rowOff>100903</xdr:rowOff>
    </xdr:to>
    <xdr:cxnSp macro="">
      <xdr:nvCxnSpPr>
        <xdr:cNvPr id="54" name="Straight Arrow Connector 53">
          <a:extLst>
            <a:ext uri="{FF2B5EF4-FFF2-40B4-BE49-F238E27FC236}">
              <a16:creationId xmlns:a16="http://schemas.microsoft.com/office/drawing/2014/main" id="{4E709C02-FA14-C02C-DD7A-187CDDAF3815}"/>
            </a:ext>
          </a:extLst>
        </xdr:cNvPr>
        <xdr:cNvCxnSpPr/>
      </xdr:nvCxnSpPr>
      <xdr:spPr>
        <a:xfrm>
          <a:off x="13506115973" y="6276931"/>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199908</xdr:colOff>
      <xdr:row>108</xdr:row>
      <xdr:rowOff>141111</xdr:rowOff>
    </xdr:from>
    <xdr:to>
      <xdr:col>9</xdr:col>
      <xdr:colOff>211667</xdr:colOff>
      <xdr:row>121</xdr:row>
      <xdr:rowOff>66636</xdr:rowOff>
    </xdr:to>
    <xdr:cxnSp macro="">
      <xdr:nvCxnSpPr>
        <xdr:cNvPr id="23" name="Straight Arrow Connector 22">
          <a:extLst>
            <a:ext uri="{FF2B5EF4-FFF2-40B4-BE49-F238E27FC236}">
              <a16:creationId xmlns:a16="http://schemas.microsoft.com/office/drawing/2014/main" id="{E081DB7F-2294-8A07-A14E-4DF0F14BEF15}"/>
            </a:ext>
          </a:extLst>
        </xdr:cNvPr>
        <xdr:cNvCxnSpPr/>
      </xdr:nvCxnSpPr>
      <xdr:spPr>
        <a:xfrm flipV="1">
          <a:off x="13543025216" y="22225000"/>
          <a:ext cx="11759" cy="257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744754</xdr:colOff>
      <xdr:row>106</xdr:row>
      <xdr:rowOff>193477</xdr:rowOff>
    </xdr:from>
    <xdr:ext cx="2234221"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7</xdr:col>
      <xdr:colOff>732995</xdr:colOff>
      <xdr:row>107</xdr:row>
      <xdr:rowOff>142520</xdr:rowOff>
    </xdr:from>
    <xdr:ext cx="2234221" cy="1907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פתיתים</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פתיתים</a:t>
              </a:r>
              <a:endParaRPr lang="en-US" sz="1100"/>
            </a:p>
          </xdr:txBody>
        </xdr:sp>
      </mc:Fallback>
    </mc:AlternateContent>
    <xdr:clientData/>
  </xdr:oneCellAnchor>
  <xdr:twoCellAnchor>
    <xdr:from>
      <xdr:col>5</xdr:col>
      <xdr:colOff>86234</xdr:colOff>
      <xdr:row>118</xdr:row>
      <xdr:rowOff>105833</xdr:rowOff>
    </xdr:from>
    <xdr:to>
      <xdr:col>9</xdr:col>
      <xdr:colOff>803550</xdr:colOff>
      <xdr:row>118</xdr:row>
      <xdr:rowOff>105833</xdr:rowOff>
    </xdr:to>
    <xdr:cxnSp macro="">
      <xdr:nvCxnSpPr>
        <xdr:cNvPr id="48" name="Straight Arrow Connector 47">
          <a:extLst>
            <a:ext uri="{FF2B5EF4-FFF2-40B4-BE49-F238E27FC236}">
              <a16:creationId xmlns:a16="http://schemas.microsoft.com/office/drawing/2014/main" id="{0075617F-FB4C-085F-590F-372D8D58EEA2}"/>
            </a:ext>
          </a:extLst>
        </xdr:cNvPr>
        <xdr:cNvCxnSpPr/>
      </xdr:nvCxnSpPr>
      <xdr:spPr>
        <a:xfrm>
          <a:off x="13542433333" y="24227993"/>
          <a:ext cx="402558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423334</xdr:colOff>
      <xdr:row>117</xdr:row>
      <xdr:rowOff>103324</xdr:rowOff>
    </xdr:from>
    <xdr:ext cx="223422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3</xdr:col>
      <xdr:colOff>423334</xdr:colOff>
      <xdr:row>118</xdr:row>
      <xdr:rowOff>99405</xdr:rowOff>
    </xdr:from>
    <xdr:ext cx="2234221" cy="190758"/>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פסטה</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פסטה</a:t>
              </a:r>
              <a:endParaRPr lang="en-US" sz="1100"/>
            </a:p>
          </xdr:txBody>
        </xdr:sp>
      </mc:Fallback>
    </mc:AlternateContent>
    <xdr:clientData/>
  </xdr:oneCellAnchor>
  <xdr:twoCellAnchor>
    <xdr:from>
      <xdr:col>9</xdr:col>
      <xdr:colOff>125432</xdr:colOff>
      <xdr:row>110</xdr:row>
      <xdr:rowOff>31359</xdr:rowOff>
    </xdr:from>
    <xdr:to>
      <xdr:col>9</xdr:col>
      <xdr:colOff>293982</xdr:colOff>
      <xdr:row>111</xdr:row>
      <xdr:rowOff>3921</xdr:rowOff>
    </xdr:to>
    <xdr:sp macro="" textlink="">
      <xdr:nvSpPr>
        <xdr:cNvPr id="148" name="Oval 147">
          <a:extLst>
            <a:ext uri="{FF2B5EF4-FFF2-40B4-BE49-F238E27FC236}">
              <a16:creationId xmlns:a16="http://schemas.microsoft.com/office/drawing/2014/main" id="{4F2ECF4B-90AA-6E80-23B9-37D619190941}"/>
            </a:ext>
          </a:extLst>
        </xdr:cNvPr>
        <xdr:cNvSpPr/>
      </xdr:nvSpPr>
      <xdr:spPr>
        <a:xfrm>
          <a:off x="13542942901" y="22522902"/>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9</xdr:col>
      <xdr:colOff>207748</xdr:colOff>
      <xdr:row>110</xdr:row>
      <xdr:rowOff>32767</xdr:rowOff>
    </xdr:from>
    <xdr:ext cx="1073975"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=150</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𝑌_𝑀𝐴𝑋=150</a:t>
              </a:r>
              <a:endParaRPr lang="en-US" sz="1100"/>
            </a:p>
          </xdr:txBody>
        </xdr:sp>
      </mc:Fallback>
    </mc:AlternateContent>
    <xdr:clientData/>
  </xdr:oneCellAnchor>
  <xdr:twoCellAnchor>
    <xdr:from>
      <xdr:col>7</xdr:col>
      <xdr:colOff>740836</xdr:colOff>
      <xdr:row>111</xdr:row>
      <xdr:rowOff>145031</xdr:rowOff>
    </xdr:from>
    <xdr:to>
      <xdr:col>8</xdr:col>
      <xdr:colOff>82318</xdr:colOff>
      <xdr:row>112</xdr:row>
      <xdr:rowOff>117592</xdr:rowOff>
    </xdr:to>
    <xdr:sp macro="" textlink="">
      <xdr:nvSpPr>
        <xdr:cNvPr id="155" name="Oval 154">
          <a:extLst>
            <a:ext uri="{FF2B5EF4-FFF2-40B4-BE49-F238E27FC236}">
              <a16:creationId xmlns:a16="http://schemas.microsoft.com/office/drawing/2014/main" id="{FF528613-7EBD-BEA9-C69A-CDCC2A1AC352}"/>
            </a:ext>
          </a:extLst>
        </xdr:cNvPr>
        <xdr:cNvSpPr/>
      </xdr:nvSpPr>
      <xdr:spPr>
        <a:xfrm>
          <a:off x="13543981633" y="2284040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650681</xdr:colOff>
      <xdr:row>111</xdr:row>
      <xdr:rowOff>158199</xdr:rowOff>
    </xdr:from>
    <xdr:ext cx="1073975"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7</xdr:col>
      <xdr:colOff>254786</xdr:colOff>
      <xdr:row>118</xdr:row>
      <xdr:rowOff>138601</xdr:rowOff>
    </xdr:from>
    <xdr:ext cx="1073975"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7</xdr:col>
      <xdr:colOff>176394</xdr:colOff>
      <xdr:row>114</xdr:row>
      <xdr:rowOff>70556</xdr:rowOff>
    </xdr:from>
    <xdr:to>
      <xdr:col>7</xdr:col>
      <xdr:colOff>344944</xdr:colOff>
      <xdr:row>115</xdr:row>
      <xdr:rowOff>43118</xdr:rowOff>
    </xdr:to>
    <xdr:sp macro="" textlink="">
      <xdr:nvSpPr>
        <xdr:cNvPr id="161" name="Oval 160">
          <a:extLst>
            <a:ext uri="{FF2B5EF4-FFF2-40B4-BE49-F238E27FC236}">
              <a16:creationId xmlns:a16="http://schemas.microsoft.com/office/drawing/2014/main" id="{4346C962-0857-E0A7-C80F-E90A5993C7CC}"/>
            </a:ext>
          </a:extLst>
        </xdr:cNvPr>
        <xdr:cNvSpPr/>
      </xdr:nvSpPr>
      <xdr:spPr>
        <a:xfrm>
          <a:off x="13544546075" y="23377408"/>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533089</xdr:colOff>
      <xdr:row>118</xdr:row>
      <xdr:rowOff>122921</xdr:rowOff>
    </xdr:from>
    <xdr:ext cx="10739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8</xdr:col>
      <xdr:colOff>642842</xdr:colOff>
      <xdr:row>114</xdr:row>
      <xdr:rowOff>103322</xdr:rowOff>
    </xdr:from>
    <xdr:ext cx="1073975"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148953</xdr:colOff>
      <xdr:row>119</xdr:row>
      <xdr:rowOff>13168</xdr:rowOff>
    </xdr:from>
    <xdr:ext cx="1073975"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6</xdr:col>
      <xdr:colOff>615402</xdr:colOff>
      <xdr:row>118</xdr:row>
      <xdr:rowOff>11761</xdr:rowOff>
    </xdr:from>
    <xdr:to>
      <xdr:col>6</xdr:col>
      <xdr:colOff>783952</xdr:colOff>
      <xdr:row>118</xdr:row>
      <xdr:rowOff>188150</xdr:rowOff>
    </xdr:to>
    <xdr:sp macro="" textlink="">
      <xdr:nvSpPr>
        <xdr:cNvPr id="174" name="Oval 173">
          <a:extLst>
            <a:ext uri="{FF2B5EF4-FFF2-40B4-BE49-F238E27FC236}">
              <a16:creationId xmlns:a16="http://schemas.microsoft.com/office/drawing/2014/main" id="{1C5A5C2F-E002-EDD0-F900-D0141F241133}"/>
            </a:ext>
          </a:extLst>
        </xdr:cNvPr>
        <xdr:cNvSpPr/>
      </xdr:nvSpPr>
      <xdr:spPr>
        <a:xfrm>
          <a:off x="13544934135" y="2413392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125434</xdr:colOff>
      <xdr:row>120</xdr:row>
      <xdr:rowOff>32766</xdr:rowOff>
    </xdr:from>
    <xdr:ext cx="1073975"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8</xdr:col>
      <xdr:colOff>82318</xdr:colOff>
      <xdr:row>110</xdr:row>
      <xdr:rowOff>119554</xdr:rowOff>
    </xdr:from>
    <xdr:to>
      <xdr:col>9</xdr:col>
      <xdr:colOff>125432</xdr:colOff>
      <xdr:row>112</xdr:row>
      <xdr:rowOff>29398</xdr:rowOff>
    </xdr:to>
    <xdr:cxnSp macro="">
      <xdr:nvCxnSpPr>
        <xdr:cNvPr id="180" name="Straight Connector 179">
          <a:extLst>
            <a:ext uri="{FF2B5EF4-FFF2-40B4-BE49-F238E27FC236}">
              <a16:creationId xmlns:a16="http://schemas.microsoft.com/office/drawing/2014/main" id="{367C5D54-9BD5-044C-19AA-F2B6D7547D82}"/>
            </a:ext>
          </a:extLst>
        </xdr:cNvPr>
        <xdr:cNvCxnSpPr>
          <a:stCxn id="148" idx="6"/>
          <a:endCxn id="155" idx="2"/>
        </xdr:cNvCxnSpPr>
      </xdr:nvCxnSpPr>
      <xdr:spPr>
        <a:xfrm>
          <a:off x="13543111451" y="22611097"/>
          <a:ext cx="870182" cy="317499"/>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320260</xdr:colOff>
      <xdr:row>112</xdr:row>
      <xdr:rowOff>91760</xdr:rowOff>
    </xdr:from>
    <xdr:to>
      <xdr:col>7</xdr:col>
      <xdr:colOff>765520</xdr:colOff>
      <xdr:row>114</xdr:row>
      <xdr:rowOff>96388</xdr:rowOff>
    </xdr:to>
    <xdr:cxnSp macro="">
      <xdr:nvCxnSpPr>
        <xdr:cNvPr id="186" name="Straight Connector 185">
          <a:extLst>
            <a:ext uri="{FF2B5EF4-FFF2-40B4-BE49-F238E27FC236}">
              <a16:creationId xmlns:a16="http://schemas.microsoft.com/office/drawing/2014/main" id="{80B0B95B-80C7-0D3E-A9B5-6CCFF0264016}"/>
            </a:ext>
          </a:extLst>
        </xdr:cNvPr>
        <xdr:cNvCxnSpPr>
          <a:stCxn id="155" idx="5"/>
          <a:endCxn id="161" idx="1"/>
        </xdr:cNvCxnSpPr>
      </xdr:nvCxnSpPr>
      <xdr:spPr>
        <a:xfrm>
          <a:off x="13544125499" y="22990958"/>
          <a:ext cx="445260" cy="412282"/>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759268</xdr:colOff>
      <xdr:row>115</xdr:row>
      <xdr:rowOff>32964</xdr:rowOff>
    </xdr:from>
    <xdr:to>
      <xdr:col>7</xdr:col>
      <xdr:colOff>216755</xdr:colOff>
      <xdr:row>118</xdr:row>
      <xdr:rowOff>37593</xdr:rowOff>
    </xdr:to>
    <xdr:cxnSp macro="">
      <xdr:nvCxnSpPr>
        <xdr:cNvPr id="200" name="Straight Connector 199">
          <a:extLst>
            <a:ext uri="{FF2B5EF4-FFF2-40B4-BE49-F238E27FC236}">
              <a16:creationId xmlns:a16="http://schemas.microsoft.com/office/drawing/2014/main" id="{2C626D03-27EF-28C1-8868-9E5BA9B5B7CA}"/>
            </a:ext>
          </a:extLst>
        </xdr:cNvPr>
        <xdr:cNvCxnSpPr>
          <a:endCxn id="174" idx="1"/>
        </xdr:cNvCxnSpPr>
      </xdr:nvCxnSpPr>
      <xdr:spPr>
        <a:xfrm>
          <a:off x="13544674264" y="23543643"/>
          <a:ext cx="284555" cy="616110"/>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219507</xdr:colOff>
      <xdr:row>111</xdr:row>
      <xdr:rowOff>181721</xdr:rowOff>
    </xdr:from>
    <xdr:ext cx="1340517" cy="344582"/>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𝑀𝐶(𝑋)=(𝑌_2−𝑌_1)/(𝑋_2−𝑋_1 )</a:t>
              </a:r>
              <a:endParaRPr lang="en-US" sz="1100"/>
            </a:p>
          </xdr:txBody>
        </xdr:sp>
      </mc:Fallback>
    </mc:AlternateContent>
    <xdr:clientData/>
  </xdr:oneCellAnchor>
  <xdr:oneCellAnchor>
    <xdr:from>
      <xdr:col>3</xdr:col>
      <xdr:colOff>117592</xdr:colOff>
      <xdr:row>113</xdr:row>
      <xdr:rowOff>193480</xdr:rowOff>
    </xdr:from>
    <xdr:ext cx="3018174" cy="346762"/>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101</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𝑀𝐶(𝑋_101 )=(𝑌_𝐵−𝑌_𝐶)/(𝑋_𝐵−𝑋_𝐶 )=(100−40)/(100−160)=60/(−60)=−1</a:t>
              </a:r>
              <a:endParaRPr lang="en-US" sz="1100"/>
            </a:p>
          </xdr:txBody>
        </xdr:sp>
      </mc:Fallback>
    </mc:AlternateContent>
    <xdr:clientData/>
  </xdr:oneCellAnchor>
  <xdr:oneCellAnchor>
    <xdr:from>
      <xdr:col>8</xdr:col>
      <xdr:colOff>145031</xdr:colOff>
      <xdr:row>127</xdr:row>
      <xdr:rowOff>126844</xdr:rowOff>
    </xdr:from>
    <xdr:ext cx="2057833" cy="318036"/>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40</m:t>
                        </m:r>
                        <m:r>
                          <a:rPr lang="en-US" sz="1100" b="0" i="1">
                            <a:latin typeface="Cambria Math" panose="02040503050406030204" pitchFamily="18" charset="0"/>
                          </a:rPr>
                          <m:t>−</m:t>
                        </m:r>
                        <m:r>
                          <a:rPr lang="he-IL" sz="1100" b="0" i="1">
                            <a:latin typeface="Cambria Math" panose="02040503050406030204" pitchFamily="18" charset="0"/>
                          </a:rPr>
                          <m:t>0</m:t>
                        </m:r>
                      </m:num>
                      <m:den>
                        <m:r>
                          <a:rPr lang="he-IL" sz="1100" b="0" i="1">
                            <a:latin typeface="Cambria Math" panose="02040503050406030204" pitchFamily="18" charset="0"/>
                          </a:rPr>
                          <m:t>160−170</m:t>
                        </m:r>
                      </m:den>
                    </m:f>
                    <m:r>
                      <a:rPr lang="he-IL" sz="1100" b="0" i="1">
                        <a:latin typeface="Cambria Math" panose="02040503050406030204" pitchFamily="18" charset="0"/>
                      </a:rPr>
                      <m:t>=−4</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a:t>
              </a:r>
              <a:r>
                <a:rPr lang="he-IL" sz="1100" b="0" i="0">
                  <a:latin typeface="Cambria Math" panose="02040503050406030204" pitchFamily="18" charset="0"/>
                </a:rPr>
                <a:t>40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160−170</a:t>
              </a:r>
              <a:r>
                <a:rPr lang="en-US" sz="1100" b="0" i="0">
                  <a:latin typeface="Cambria Math" panose="02040503050406030204" pitchFamily="18" charset="0"/>
                </a:rPr>
                <a:t>)</a:t>
              </a:r>
              <a:r>
                <a:rPr lang="he-IL" sz="1100" b="0" i="0">
                  <a:latin typeface="Cambria Math" panose="02040503050406030204" pitchFamily="18" charset="0"/>
                </a:rPr>
                <a:t>=−4</a:t>
              </a:r>
              <a:endParaRPr lang="en-US" sz="1100"/>
            </a:p>
          </xdr:txBody>
        </xdr:sp>
      </mc:Fallback>
    </mc:AlternateContent>
    <xdr:clientData/>
  </xdr:oneCellAnchor>
  <xdr:oneCellAnchor>
    <xdr:from>
      <xdr:col>9</xdr:col>
      <xdr:colOff>741642</xdr:colOff>
      <xdr:row>308</xdr:row>
      <xdr:rowOff>78429</xdr:rowOff>
    </xdr:from>
    <xdr:ext cx="2260088" cy="316305"/>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𝑎𝑐𝑡𝑢𝑎𝑙</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m:t>
                        </m:r>
                      </m:num>
                      <m:den>
                        <m:r>
                          <a:rPr lang="en-US" sz="1100" b="0" i="1">
                            <a:latin typeface="Cambria Math" panose="02040503050406030204" pitchFamily="18" charset="0"/>
                          </a:rPr>
                          <m:t>30</m:t>
                        </m:r>
                      </m:den>
                    </m:f>
                    <m:r>
                      <a:rPr lang="en-US" sz="1100" b="0" i="1">
                        <a:latin typeface="Cambria Math" panose="02040503050406030204" pitchFamily="18" charset="0"/>
                      </a:rPr>
                      <m:t>=1.3333</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(𝑌_𝑀𝐴𝑋−𝑌_𝑎𝑐𝑡𝑢𝑎𝑙)/𝑋=(40−0)/30=1.3333</a:t>
              </a:r>
              <a:endParaRPr lang="en-US" sz="1100"/>
            </a:p>
          </xdr:txBody>
        </xdr:sp>
      </mc:Fallback>
    </mc:AlternateContent>
    <xdr:clientData/>
  </xdr:oneCellAnchor>
  <xdr:twoCellAnchor>
    <xdr:from>
      <xdr:col>11</xdr:col>
      <xdr:colOff>407175</xdr:colOff>
      <xdr:row>315</xdr:row>
      <xdr:rowOff>33931</xdr:rowOff>
    </xdr:from>
    <xdr:to>
      <xdr:col>11</xdr:col>
      <xdr:colOff>407175</xdr:colOff>
      <xdr:row>320</xdr:row>
      <xdr:rowOff>106641</xdr:rowOff>
    </xdr:to>
    <xdr:cxnSp macro="">
      <xdr:nvCxnSpPr>
        <xdr:cNvPr id="38" name="Straight Arrow Connector 37">
          <a:extLst>
            <a:ext uri="{FF2B5EF4-FFF2-40B4-BE49-F238E27FC236}">
              <a16:creationId xmlns:a16="http://schemas.microsoft.com/office/drawing/2014/main" id="{4C05D543-32C6-9AFB-4326-7CF87659CD9C}"/>
            </a:ext>
          </a:extLst>
        </xdr:cNvPr>
        <xdr:cNvCxnSpPr/>
      </xdr:nvCxnSpPr>
      <xdr:spPr>
        <a:xfrm flipV="1">
          <a:off x="13491694733" y="65143244"/>
          <a:ext cx="0" cy="109064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19389</xdr:colOff>
      <xdr:row>319</xdr:row>
      <xdr:rowOff>121183</xdr:rowOff>
    </xdr:from>
    <xdr:to>
      <xdr:col>11</xdr:col>
      <xdr:colOff>504122</xdr:colOff>
      <xdr:row>319</xdr:row>
      <xdr:rowOff>140573</xdr:rowOff>
    </xdr:to>
    <xdr:cxnSp macro="">
      <xdr:nvCxnSpPr>
        <xdr:cNvPr id="41" name="Straight Arrow Connector 40">
          <a:extLst>
            <a:ext uri="{FF2B5EF4-FFF2-40B4-BE49-F238E27FC236}">
              <a16:creationId xmlns:a16="http://schemas.microsoft.com/office/drawing/2014/main" id="{1038C7B4-2220-FBBF-7C4A-40F4B0412AF6}"/>
            </a:ext>
          </a:extLst>
        </xdr:cNvPr>
        <xdr:cNvCxnSpPr/>
      </xdr:nvCxnSpPr>
      <xdr:spPr>
        <a:xfrm flipV="1">
          <a:off x="13491597786" y="66044847"/>
          <a:ext cx="1308779" cy="1939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557443</xdr:colOff>
      <xdr:row>317</xdr:row>
      <xdr:rowOff>77556</xdr:rowOff>
    </xdr:from>
    <xdr:to>
      <xdr:col>10</xdr:col>
      <xdr:colOff>668931</xdr:colOff>
      <xdr:row>318</xdr:row>
      <xdr:rowOff>4847</xdr:rowOff>
    </xdr:to>
    <xdr:sp macro="" textlink="">
      <xdr:nvSpPr>
        <xdr:cNvPr id="44" name="Oval 43">
          <a:extLst>
            <a:ext uri="{FF2B5EF4-FFF2-40B4-BE49-F238E27FC236}">
              <a16:creationId xmlns:a16="http://schemas.microsoft.com/office/drawing/2014/main" id="{ED2E9A0F-C297-0D6D-335C-1CAFE7BD8712}"/>
            </a:ext>
          </a:extLst>
        </xdr:cNvPr>
        <xdr:cNvSpPr/>
      </xdr:nvSpPr>
      <xdr:spPr>
        <a:xfrm>
          <a:off x="13492257023" y="65594045"/>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4848</xdr:colOff>
      <xdr:row>319</xdr:row>
      <xdr:rowOff>185070</xdr:rowOff>
    </xdr:from>
    <xdr:ext cx="1159745"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10</xdr:col>
      <xdr:colOff>780420</xdr:colOff>
      <xdr:row>317</xdr:row>
      <xdr:rowOff>63887</xdr:rowOff>
    </xdr:from>
    <xdr:ext cx="1159745"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11</xdr:col>
      <xdr:colOff>72710</xdr:colOff>
      <xdr:row>316</xdr:row>
      <xdr:rowOff>9693</xdr:rowOff>
    </xdr:from>
    <xdr:to>
      <xdr:col>11</xdr:col>
      <xdr:colOff>184198</xdr:colOff>
      <xdr:row>316</xdr:row>
      <xdr:rowOff>140571</xdr:rowOff>
    </xdr:to>
    <xdr:sp macro="" textlink="">
      <xdr:nvSpPr>
        <xdr:cNvPr id="47" name="Oval 46">
          <a:extLst>
            <a:ext uri="{FF2B5EF4-FFF2-40B4-BE49-F238E27FC236}">
              <a16:creationId xmlns:a16="http://schemas.microsoft.com/office/drawing/2014/main" id="{41C4B783-BB46-9B16-4764-738E0300C0EF}"/>
            </a:ext>
          </a:extLst>
        </xdr:cNvPr>
        <xdr:cNvSpPr/>
      </xdr:nvSpPr>
      <xdr:spPr>
        <a:xfrm>
          <a:off x="13491917710" y="65322594"/>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387787</xdr:colOff>
      <xdr:row>319</xdr:row>
      <xdr:rowOff>189918</xdr:rowOff>
    </xdr:from>
    <xdr:ext cx="1159745"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10</xdr:col>
      <xdr:colOff>804657</xdr:colOff>
      <xdr:row>315</xdr:row>
      <xdr:rowOff>194766</xdr:rowOff>
    </xdr:from>
    <xdr:ext cx="1159745"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652604</xdr:colOff>
      <xdr:row>316</xdr:row>
      <xdr:rowOff>140572</xdr:rowOff>
    </xdr:from>
    <xdr:to>
      <xdr:col>11</xdr:col>
      <xdr:colOff>92099</xdr:colOff>
      <xdr:row>317</xdr:row>
      <xdr:rowOff>96723</xdr:rowOff>
    </xdr:to>
    <xdr:cxnSp macro="">
      <xdr:nvCxnSpPr>
        <xdr:cNvPr id="53" name="Straight Connector 52">
          <a:extLst>
            <a:ext uri="{FF2B5EF4-FFF2-40B4-BE49-F238E27FC236}">
              <a16:creationId xmlns:a16="http://schemas.microsoft.com/office/drawing/2014/main" id="{5E0040C5-3AEF-A4F7-8FD9-F32F8B72028B}"/>
            </a:ext>
          </a:extLst>
        </xdr:cNvPr>
        <xdr:cNvCxnSpPr>
          <a:endCxn id="44" idx="1"/>
        </xdr:cNvCxnSpPr>
      </xdr:nvCxnSpPr>
      <xdr:spPr>
        <a:xfrm>
          <a:off x="13492009809" y="65453473"/>
          <a:ext cx="263541" cy="15973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513817</xdr:colOff>
      <xdr:row>315</xdr:row>
      <xdr:rowOff>10567</xdr:rowOff>
    </xdr:from>
    <xdr:ext cx="2260088" cy="345672"/>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30−20</m:t>
                        </m:r>
                      </m:num>
                      <m:den>
                        <m:r>
                          <a:rPr lang="en-US" sz="1100" b="0" i="1">
                            <a:latin typeface="Cambria Math" panose="02040503050406030204" pitchFamily="18" charset="0"/>
                          </a:rPr>
                          <m:t>10−20</m:t>
                        </m:r>
                      </m:den>
                    </m:f>
                    <m:r>
                      <a:rPr lang="en-US" sz="1100" b="0" i="1">
                        <a:latin typeface="Cambria Math" panose="02040503050406030204" pitchFamily="18" charset="0"/>
                      </a:rPr>
                      <m:t>=−1</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𝑌_2−𝑌_1</a:t>
              </a:r>
              <a:r>
                <a:rPr lang="he-IL" sz="1100" b="0" i="0">
                  <a:latin typeface="Cambria Math" panose="02040503050406030204" pitchFamily="18" charset="0"/>
                </a:rPr>
                <a:t>)/(</a:t>
              </a:r>
              <a:r>
                <a:rPr lang="en-US" sz="1100" b="0" i="0">
                  <a:latin typeface="Cambria Math" panose="02040503050406030204" pitchFamily="18" charset="0"/>
                </a:rPr>
                <a:t>𝑋_2−𝑋_1</a:t>
              </a:r>
              <a:r>
                <a:rPr lang="he-IL" sz="1100" b="0" i="0">
                  <a:latin typeface="Cambria Math" panose="02040503050406030204" pitchFamily="18" charset="0"/>
                </a:rPr>
                <a:t> )</a:t>
              </a:r>
              <a:r>
                <a:rPr lang="en-US" sz="1100" b="0" i="0">
                  <a:latin typeface="Cambria Math" panose="02040503050406030204" pitchFamily="18" charset="0"/>
                </a:rPr>
                <a:t>=(30−20)/(10−20)=−1</a:t>
              </a:r>
              <a:endParaRPr lang="en-US" sz="1100"/>
            </a:p>
          </xdr:txBody>
        </xdr:sp>
      </mc:Fallback>
    </mc:AlternateContent>
    <xdr:clientData/>
  </xdr:oneCellAnchor>
  <xdr:twoCellAnchor>
    <xdr:from>
      <xdr:col>10</xdr:col>
      <xdr:colOff>362857</xdr:colOff>
      <xdr:row>344</xdr:row>
      <xdr:rowOff>52519</xdr:rowOff>
    </xdr:from>
    <xdr:to>
      <xdr:col>10</xdr:col>
      <xdr:colOff>372406</xdr:colOff>
      <xdr:row>358</xdr:row>
      <xdr:rowOff>152781</xdr:rowOff>
    </xdr:to>
    <xdr:cxnSp macro="">
      <xdr:nvCxnSpPr>
        <xdr:cNvPr id="199" name="Straight Arrow Connector 198">
          <a:extLst>
            <a:ext uri="{FF2B5EF4-FFF2-40B4-BE49-F238E27FC236}">
              <a16:creationId xmlns:a16="http://schemas.microsoft.com/office/drawing/2014/main" id="{49DB5829-E76B-B1AE-2EDA-CE2282291603}"/>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355</xdr:row>
      <xdr:rowOff>119361</xdr:rowOff>
    </xdr:from>
    <xdr:to>
      <xdr:col>10</xdr:col>
      <xdr:colOff>783008</xdr:colOff>
      <xdr:row>355</xdr:row>
      <xdr:rowOff>133685</xdr:rowOff>
    </xdr:to>
    <xdr:cxnSp macro="">
      <xdr:nvCxnSpPr>
        <xdr:cNvPr id="201" name="Straight Arrow Connector 200">
          <a:extLst>
            <a:ext uri="{FF2B5EF4-FFF2-40B4-BE49-F238E27FC236}">
              <a16:creationId xmlns:a16="http://schemas.microsoft.com/office/drawing/2014/main" id="{11A5D8F1-5356-2A26-3140-3C686B5C3080}"/>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346</xdr:row>
      <xdr:rowOff>100264</xdr:rowOff>
    </xdr:from>
    <xdr:to>
      <xdr:col>10</xdr:col>
      <xdr:colOff>467895</xdr:colOff>
      <xdr:row>347</xdr:row>
      <xdr:rowOff>167106</xdr:rowOff>
    </xdr:to>
    <xdr:sp macro="" textlink="">
      <xdr:nvSpPr>
        <xdr:cNvPr id="204" name="Rounded Rectangle 203">
          <a:extLst>
            <a:ext uri="{FF2B5EF4-FFF2-40B4-BE49-F238E27FC236}">
              <a16:creationId xmlns:a16="http://schemas.microsoft.com/office/drawing/2014/main" id="{61835D6F-7CB3-557E-E47B-730862395157}"/>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346</xdr:row>
      <xdr:rowOff>168251</xdr:rowOff>
    </xdr:from>
    <xdr:ext cx="923447"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349</xdr:row>
      <xdr:rowOff>23872</xdr:rowOff>
    </xdr:from>
    <xdr:to>
      <xdr:col>9</xdr:col>
      <xdr:colOff>401052</xdr:colOff>
      <xdr:row>350</xdr:row>
      <xdr:rowOff>90714</xdr:rowOff>
    </xdr:to>
    <xdr:sp macro="" textlink="">
      <xdr:nvSpPr>
        <xdr:cNvPr id="206" name="Rounded Rectangle 205">
          <a:extLst>
            <a:ext uri="{FF2B5EF4-FFF2-40B4-BE49-F238E27FC236}">
              <a16:creationId xmlns:a16="http://schemas.microsoft.com/office/drawing/2014/main" id="{68406D37-59B6-F9E0-E7CC-095E2AD7B115}"/>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352</xdr:row>
      <xdr:rowOff>125280</xdr:rowOff>
    </xdr:from>
    <xdr:ext cx="923447"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355</xdr:row>
      <xdr:rowOff>149153</xdr:rowOff>
    </xdr:from>
    <xdr:ext cx="923447"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352</xdr:row>
      <xdr:rowOff>38195</xdr:rowOff>
    </xdr:from>
    <xdr:to>
      <xdr:col>8</xdr:col>
      <xdr:colOff>525187</xdr:colOff>
      <xdr:row>353</xdr:row>
      <xdr:rowOff>105037</xdr:rowOff>
    </xdr:to>
    <xdr:sp macro="" textlink="">
      <xdr:nvSpPr>
        <xdr:cNvPr id="209" name="Rounded Rectangle 208">
          <a:extLst>
            <a:ext uri="{FF2B5EF4-FFF2-40B4-BE49-F238E27FC236}">
              <a16:creationId xmlns:a16="http://schemas.microsoft.com/office/drawing/2014/main" id="{09FFDE5A-98F7-3F97-E4E7-C3333D26CB65}"/>
            </a:ext>
          </a:extLst>
        </xdr:cNvPr>
        <xdr:cNvSpPr/>
      </xdr:nvSpPr>
      <xdr:spPr>
        <a:xfrm>
          <a:off x="13525681429" y="73249398"/>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355</xdr:row>
      <xdr:rowOff>163476</xdr:rowOff>
    </xdr:from>
    <xdr:ext cx="923447"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354</xdr:row>
      <xdr:rowOff>143232</xdr:rowOff>
    </xdr:from>
    <xdr:to>
      <xdr:col>7</xdr:col>
      <xdr:colOff>654098</xdr:colOff>
      <xdr:row>356</xdr:row>
      <xdr:rowOff>4774</xdr:rowOff>
    </xdr:to>
    <xdr:sp macro="" textlink="">
      <xdr:nvSpPr>
        <xdr:cNvPr id="211" name="Rounded Rectangle 210">
          <a:extLst>
            <a:ext uri="{FF2B5EF4-FFF2-40B4-BE49-F238E27FC236}">
              <a16:creationId xmlns:a16="http://schemas.microsoft.com/office/drawing/2014/main" id="{1802113C-65B2-7463-4EC8-2F260DEB417E}"/>
            </a:ext>
          </a:extLst>
        </xdr:cNvPr>
        <xdr:cNvSpPr/>
      </xdr:nvSpPr>
      <xdr:spPr>
        <a:xfrm>
          <a:off x="13526378496" y="73765037"/>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356</xdr:row>
      <xdr:rowOff>63213</xdr:rowOff>
    </xdr:from>
    <xdr:ext cx="923447"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349</xdr:row>
      <xdr:rowOff>34566</xdr:rowOff>
    </xdr:from>
    <xdr:ext cx="92344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347</xdr:row>
      <xdr:rowOff>167106</xdr:rowOff>
    </xdr:from>
    <xdr:to>
      <xdr:col>10</xdr:col>
      <xdr:colOff>348534</xdr:colOff>
      <xdr:row>349</xdr:row>
      <xdr:rowOff>23872</xdr:rowOff>
    </xdr:to>
    <xdr:cxnSp macro="">
      <xdr:nvCxnSpPr>
        <xdr:cNvPr id="218" name="Straight Connector 217">
          <a:extLst>
            <a:ext uri="{FF2B5EF4-FFF2-40B4-BE49-F238E27FC236}">
              <a16:creationId xmlns:a16="http://schemas.microsoft.com/office/drawing/2014/main" id="{075ED795-D192-731F-22BA-8B21E1CF2C03}"/>
            </a:ext>
          </a:extLst>
        </xdr:cNvPr>
        <xdr:cNvCxnSpPr>
          <a:stCxn id="204" idx="2"/>
          <a:endCxn id="206"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349</xdr:row>
      <xdr:rowOff>114587</xdr:rowOff>
    </xdr:from>
    <xdr:to>
      <xdr:col>9</xdr:col>
      <xdr:colOff>157556</xdr:colOff>
      <xdr:row>352</xdr:row>
      <xdr:rowOff>38195</xdr:rowOff>
    </xdr:to>
    <xdr:cxnSp macro="">
      <xdr:nvCxnSpPr>
        <xdr:cNvPr id="219" name="Straight Connector 218">
          <a:extLst>
            <a:ext uri="{FF2B5EF4-FFF2-40B4-BE49-F238E27FC236}">
              <a16:creationId xmlns:a16="http://schemas.microsoft.com/office/drawing/2014/main" id="{1BB30D6E-7EE1-6649-2CC9-CAB552344BE3}"/>
            </a:ext>
          </a:extLst>
        </xdr:cNvPr>
        <xdr:cNvCxnSpPr>
          <a:endCxn id="209"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654098</xdr:colOff>
      <xdr:row>352</xdr:row>
      <xdr:rowOff>174267</xdr:rowOff>
    </xdr:from>
    <xdr:to>
      <xdr:col>8</xdr:col>
      <xdr:colOff>286465</xdr:colOff>
      <xdr:row>355</xdr:row>
      <xdr:rowOff>74004</xdr:rowOff>
    </xdr:to>
    <xdr:cxnSp macro="">
      <xdr:nvCxnSpPr>
        <xdr:cNvPr id="221" name="Straight Connector 220">
          <a:extLst>
            <a:ext uri="{FF2B5EF4-FFF2-40B4-BE49-F238E27FC236}">
              <a16:creationId xmlns:a16="http://schemas.microsoft.com/office/drawing/2014/main" id="{0280F8C9-D4B1-03A7-284F-B5D254D72DB6}"/>
            </a:ext>
          </a:extLst>
        </xdr:cNvPr>
        <xdr:cNvCxnSpPr>
          <a:stCxn id="209" idx="3"/>
          <a:endCxn id="211" idx="1"/>
        </xdr:cNvCxnSpPr>
      </xdr:nvCxnSpPr>
      <xdr:spPr>
        <a:xfrm>
          <a:off x="13525920151" y="73385470"/>
          <a:ext cx="458345" cy="515639"/>
        </a:xfrm>
        <a:prstGeom prst="line">
          <a:avLst/>
        </a:prstGeom>
        <a:ln w="57150"/>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458346</xdr:colOff>
      <xdr:row>358</xdr:row>
      <xdr:rowOff>144377</xdr:rowOff>
    </xdr:from>
    <xdr:ext cx="2518110" cy="346762"/>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0−20</m:t>
                        </m:r>
                      </m:num>
                      <m:den>
                        <m:r>
                          <a:rPr lang="en-US" sz="1100" b="0" i="1">
                            <a:latin typeface="Cambria Math" panose="02040503050406030204" pitchFamily="18" charset="0"/>
                          </a:rPr>
                          <m:t>30−20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10</m:t>
                        </m:r>
                      </m:den>
                    </m:f>
                    <m:r>
                      <a:rPr lang="en-US" sz="1100" b="0" i="1">
                        <a:latin typeface="Cambria Math" panose="02040503050406030204" pitchFamily="18" charset="0"/>
                      </a:rPr>
                      <m:t>=−2</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𝑌_𝐷−𝑌_𝐶</a:t>
              </a:r>
              <a:r>
                <a:rPr lang="he-IL" sz="1100" b="0" i="0">
                  <a:latin typeface="Cambria Math" panose="02040503050406030204" pitchFamily="18" charset="0"/>
                </a:rPr>
                <a:t>)/(</a:t>
              </a:r>
              <a:r>
                <a:rPr lang="en-US" sz="1100" b="0" i="0">
                  <a:latin typeface="Cambria Math" panose="02040503050406030204" pitchFamily="18" charset="0"/>
                </a:rPr>
                <a:t>𝑋_𝐷−𝑋_𝐶</a:t>
              </a:r>
              <a:r>
                <a:rPr lang="he-IL" sz="1100" b="0" i="0">
                  <a:latin typeface="Cambria Math" panose="02040503050406030204" pitchFamily="18" charset="0"/>
                </a:rPr>
                <a:t> )</a:t>
              </a:r>
              <a:r>
                <a:rPr lang="en-US" sz="1100" b="0" i="0">
                  <a:latin typeface="Cambria Math" panose="02040503050406030204" pitchFamily="18" charset="0"/>
                </a:rPr>
                <a:t>→(0−20)/(30−20)=(−20)/10=−2</a:t>
              </a:r>
              <a:endParaRPr lang="en-US" sz="1100"/>
            </a:p>
          </xdr:txBody>
        </xdr:sp>
      </mc:Fallback>
    </mc:AlternateContent>
    <xdr:clientData/>
  </xdr:oneCellAnchor>
  <xdr:twoCellAnchor>
    <xdr:from>
      <xdr:col>10</xdr:col>
      <xdr:colOff>362857</xdr:colOff>
      <xdr:row>367</xdr:row>
      <xdr:rowOff>52519</xdr:rowOff>
    </xdr:from>
    <xdr:to>
      <xdr:col>10</xdr:col>
      <xdr:colOff>372406</xdr:colOff>
      <xdr:row>381</xdr:row>
      <xdr:rowOff>152781</xdr:rowOff>
    </xdr:to>
    <xdr:cxnSp macro="">
      <xdr:nvCxnSpPr>
        <xdr:cNvPr id="225" name="Straight Arrow Connector 224">
          <a:extLst>
            <a:ext uri="{FF2B5EF4-FFF2-40B4-BE49-F238E27FC236}">
              <a16:creationId xmlns:a16="http://schemas.microsoft.com/office/drawing/2014/main" id="{06E3537C-6D02-0E41-A3D1-181150CC825D}"/>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378</xdr:row>
      <xdr:rowOff>119361</xdr:rowOff>
    </xdr:from>
    <xdr:to>
      <xdr:col>10</xdr:col>
      <xdr:colOff>783008</xdr:colOff>
      <xdr:row>378</xdr:row>
      <xdr:rowOff>133685</xdr:rowOff>
    </xdr:to>
    <xdr:cxnSp macro="">
      <xdr:nvCxnSpPr>
        <xdr:cNvPr id="226" name="Straight Arrow Connector 225">
          <a:extLst>
            <a:ext uri="{FF2B5EF4-FFF2-40B4-BE49-F238E27FC236}">
              <a16:creationId xmlns:a16="http://schemas.microsoft.com/office/drawing/2014/main" id="{AAC7F8C1-D67B-2F48-8DA6-69CC7AA4CEBC}"/>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369</xdr:row>
      <xdr:rowOff>100264</xdr:rowOff>
    </xdr:from>
    <xdr:to>
      <xdr:col>10</xdr:col>
      <xdr:colOff>467895</xdr:colOff>
      <xdr:row>370</xdr:row>
      <xdr:rowOff>167106</xdr:rowOff>
    </xdr:to>
    <xdr:sp macro="" textlink="">
      <xdr:nvSpPr>
        <xdr:cNvPr id="227" name="Rounded Rectangle 226">
          <a:extLst>
            <a:ext uri="{FF2B5EF4-FFF2-40B4-BE49-F238E27FC236}">
              <a16:creationId xmlns:a16="http://schemas.microsoft.com/office/drawing/2014/main" id="{370AC533-FF84-7449-A444-A5CCDB7D1ACA}"/>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369</xdr:row>
      <xdr:rowOff>168251</xdr:rowOff>
    </xdr:from>
    <xdr:ext cx="92344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372</xdr:row>
      <xdr:rowOff>23872</xdr:rowOff>
    </xdr:from>
    <xdr:to>
      <xdr:col>9</xdr:col>
      <xdr:colOff>401052</xdr:colOff>
      <xdr:row>373</xdr:row>
      <xdr:rowOff>90714</xdr:rowOff>
    </xdr:to>
    <xdr:sp macro="" textlink="">
      <xdr:nvSpPr>
        <xdr:cNvPr id="229" name="Rounded Rectangle 228">
          <a:extLst>
            <a:ext uri="{FF2B5EF4-FFF2-40B4-BE49-F238E27FC236}">
              <a16:creationId xmlns:a16="http://schemas.microsoft.com/office/drawing/2014/main" id="{3A4CB622-E934-B24C-91B5-90EF4C3B6918}"/>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375</xdr:row>
      <xdr:rowOff>125280</xdr:rowOff>
    </xdr:from>
    <xdr:ext cx="923447"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378</xdr:row>
      <xdr:rowOff>149153</xdr:rowOff>
    </xdr:from>
    <xdr:ext cx="92344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375</xdr:row>
      <xdr:rowOff>38195</xdr:rowOff>
    </xdr:from>
    <xdr:to>
      <xdr:col>8</xdr:col>
      <xdr:colOff>525187</xdr:colOff>
      <xdr:row>376</xdr:row>
      <xdr:rowOff>105037</xdr:rowOff>
    </xdr:to>
    <xdr:sp macro="" textlink="">
      <xdr:nvSpPr>
        <xdr:cNvPr id="232" name="Rounded Rectangle 231">
          <a:extLst>
            <a:ext uri="{FF2B5EF4-FFF2-40B4-BE49-F238E27FC236}">
              <a16:creationId xmlns:a16="http://schemas.microsoft.com/office/drawing/2014/main" id="{53ED0B50-6ED6-254B-BA06-773B84A002BE}"/>
            </a:ext>
          </a:extLst>
        </xdr:cNvPr>
        <xdr:cNvSpPr/>
      </xdr:nvSpPr>
      <xdr:spPr>
        <a:xfrm>
          <a:off x="13525681429" y="73249398"/>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378</xdr:row>
      <xdr:rowOff>163476</xdr:rowOff>
    </xdr:from>
    <xdr:ext cx="923447"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377</xdr:row>
      <xdr:rowOff>143232</xdr:rowOff>
    </xdr:from>
    <xdr:to>
      <xdr:col>7</xdr:col>
      <xdr:colOff>654098</xdr:colOff>
      <xdr:row>379</xdr:row>
      <xdr:rowOff>4774</xdr:rowOff>
    </xdr:to>
    <xdr:sp macro="" textlink="">
      <xdr:nvSpPr>
        <xdr:cNvPr id="234" name="Rounded Rectangle 233">
          <a:extLst>
            <a:ext uri="{FF2B5EF4-FFF2-40B4-BE49-F238E27FC236}">
              <a16:creationId xmlns:a16="http://schemas.microsoft.com/office/drawing/2014/main" id="{6E0F8201-C475-D14C-9359-DD6344248590}"/>
            </a:ext>
          </a:extLst>
        </xdr:cNvPr>
        <xdr:cNvSpPr/>
      </xdr:nvSpPr>
      <xdr:spPr>
        <a:xfrm>
          <a:off x="13526378496" y="73765037"/>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379</xdr:row>
      <xdr:rowOff>63213</xdr:rowOff>
    </xdr:from>
    <xdr:ext cx="923447"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372</xdr:row>
      <xdr:rowOff>34566</xdr:rowOff>
    </xdr:from>
    <xdr:ext cx="923447"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370</xdr:row>
      <xdr:rowOff>167106</xdr:rowOff>
    </xdr:from>
    <xdr:to>
      <xdr:col>10</xdr:col>
      <xdr:colOff>348534</xdr:colOff>
      <xdr:row>372</xdr:row>
      <xdr:rowOff>23872</xdr:rowOff>
    </xdr:to>
    <xdr:cxnSp macro="">
      <xdr:nvCxnSpPr>
        <xdr:cNvPr id="237" name="Straight Connector 236">
          <a:extLst>
            <a:ext uri="{FF2B5EF4-FFF2-40B4-BE49-F238E27FC236}">
              <a16:creationId xmlns:a16="http://schemas.microsoft.com/office/drawing/2014/main" id="{50749B0C-D05D-AE43-8042-749D596998BE}"/>
            </a:ext>
          </a:extLst>
        </xdr:cNvPr>
        <xdr:cNvCxnSpPr>
          <a:stCxn id="227" idx="2"/>
          <a:endCxn id="229"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372</xdr:row>
      <xdr:rowOff>114587</xdr:rowOff>
    </xdr:from>
    <xdr:to>
      <xdr:col>9</xdr:col>
      <xdr:colOff>157556</xdr:colOff>
      <xdr:row>375</xdr:row>
      <xdr:rowOff>38195</xdr:rowOff>
    </xdr:to>
    <xdr:cxnSp macro="">
      <xdr:nvCxnSpPr>
        <xdr:cNvPr id="238" name="Straight Connector 237">
          <a:extLst>
            <a:ext uri="{FF2B5EF4-FFF2-40B4-BE49-F238E27FC236}">
              <a16:creationId xmlns:a16="http://schemas.microsoft.com/office/drawing/2014/main" id="{AEDFD615-23E4-1847-81C3-348D7F02E955}"/>
            </a:ext>
          </a:extLst>
        </xdr:cNvPr>
        <xdr:cNvCxnSpPr>
          <a:endCxn id="232"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553834</xdr:colOff>
      <xdr:row>376</xdr:row>
      <xdr:rowOff>0</xdr:rowOff>
    </xdr:from>
    <xdr:to>
      <xdr:col>8</xdr:col>
      <xdr:colOff>305563</xdr:colOff>
      <xdr:row>378</xdr:row>
      <xdr:rowOff>128908</xdr:rowOff>
    </xdr:to>
    <xdr:cxnSp macro="">
      <xdr:nvCxnSpPr>
        <xdr:cNvPr id="241" name="Straight Connector 240">
          <a:extLst>
            <a:ext uri="{FF2B5EF4-FFF2-40B4-BE49-F238E27FC236}">
              <a16:creationId xmlns:a16="http://schemas.microsoft.com/office/drawing/2014/main" id="{4F40E013-D429-5480-CB8C-5601BAD4CEAF}"/>
            </a:ext>
          </a:extLst>
        </xdr:cNvPr>
        <xdr:cNvCxnSpPr/>
      </xdr:nvCxnSpPr>
      <xdr:spPr>
        <a:xfrm>
          <a:off x="13525901053" y="78138421"/>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272144</xdr:colOff>
      <xdr:row>378</xdr:row>
      <xdr:rowOff>130055</xdr:rowOff>
    </xdr:from>
    <xdr:ext cx="923447"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editAs="oneCell">
    <xdr:from>
      <xdr:col>8</xdr:col>
      <xdr:colOff>604778</xdr:colOff>
      <xdr:row>381</xdr:row>
      <xdr:rowOff>124134</xdr:rowOff>
    </xdr:from>
    <xdr:to>
      <xdr:col>9</xdr:col>
      <xdr:colOff>298021</xdr:colOff>
      <xdr:row>384</xdr:row>
      <xdr:rowOff>105037</xdr:rowOff>
    </xdr:to>
    <xdr:pic>
      <xdr:nvPicPr>
        <xdr:cNvPr id="243" name="Picture 242">
          <a:extLst>
            <a:ext uri="{FF2B5EF4-FFF2-40B4-BE49-F238E27FC236}">
              <a16:creationId xmlns:a16="http://schemas.microsoft.com/office/drawing/2014/main" id="{15FFBADA-7214-EF3E-3B12-717A14203B79}"/>
            </a:ext>
          </a:extLst>
        </xdr:cNvPr>
        <xdr:cNvPicPr>
          <a:picLocks noChangeAspect="1"/>
        </xdr:cNvPicPr>
      </xdr:nvPicPr>
      <xdr:blipFill>
        <a:blip xmlns:r="http://schemas.openxmlformats.org/officeDocument/2006/relationships" r:embed="rId2"/>
        <a:stretch>
          <a:fillRect/>
        </a:stretch>
      </xdr:blipFill>
      <xdr:spPr>
        <a:xfrm>
          <a:off x="13525082618" y="79289059"/>
          <a:ext cx="519220" cy="596805"/>
        </a:xfrm>
        <a:prstGeom prst="rect">
          <a:avLst/>
        </a:prstGeom>
      </xdr:spPr>
    </xdr:pic>
    <xdr:clientData/>
  </xdr:twoCellAnchor>
  <xdr:twoCellAnchor>
    <xdr:from>
      <xdr:col>9</xdr:col>
      <xdr:colOff>386729</xdr:colOff>
      <xdr:row>381</xdr:row>
      <xdr:rowOff>57293</xdr:rowOff>
    </xdr:from>
    <xdr:to>
      <xdr:col>10</xdr:col>
      <xdr:colOff>592030</xdr:colOff>
      <xdr:row>383</xdr:row>
      <xdr:rowOff>119361</xdr:rowOff>
    </xdr:to>
    <xdr:sp macro="" textlink="">
      <xdr:nvSpPr>
        <xdr:cNvPr id="244" name="Rectangular Callout 243">
          <a:extLst>
            <a:ext uri="{FF2B5EF4-FFF2-40B4-BE49-F238E27FC236}">
              <a16:creationId xmlns:a16="http://schemas.microsoft.com/office/drawing/2014/main" id="{80EB95AE-C30D-440F-5FFA-993A3D46AF31}"/>
            </a:ext>
          </a:extLst>
        </xdr:cNvPr>
        <xdr:cNvSpPr/>
      </xdr:nvSpPr>
      <xdr:spPr>
        <a:xfrm>
          <a:off x="13523962632" y="79222218"/>
          <a:ext cx="1031278" cy="472669"/>
        </a:xfrm>
        <a:prstGeom prst="wedgeRectCallout">
          <a:avLst>
            <a:gd name="adj1" fmla="val 44908"/>
            <a:gd name="adj2" fmla="val 564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a:t>
          </a:r>
          <a:r>
            <a:rPr lang="he-IL" sz="1100" baseline="0"/>
            <a:t> נמצאת כאן!!</a:t>
          </a:r>
          <a:endParaRPr lang="en-US" sz="1100"/>
        </a:p>
      </xdr:txBody>
    </xdr:sp>
    <xdr:clientData/>
  </xdr:twoCellAnchor>
  <xdr:twoCellAnchor>
    <xdr:from>
      <xdr:col>9</xdr:col>
      <xdr:colOff>286466</xdr:colOff>
      <xdr:row>379</xdr:row>
      <xdr:rowOff>29967</xdr:rowOff>
    </xdr:from>
    <xdr:to>
      <xdr:col>9</xdr:col>
      <xdr:colOff>708599</xdr:colOff>
      <xdr:row>381</xdr:row>
      <xdr:rowOff>124135</xdr:rowOff>
    </xdr:to>
    <xdr:cxnSp macro="">
      <xdr:nvCxnSpPr>
        <xdr:cNvPr id="246" name="Straight Arrow Connector 245">
          <a:extLst>
            <a:ext uri="{FF2B5EF4-FFF2-40B4-BE49-F238E27FC236}">
              <a16:creationId xmlns:a16="http://schemas.microsoft.com/office/drawing/2014/main" id="{904B30D1-7310-9243-B159-710762505A0D}"/>
            </a:ext>
          </a:extLst>
        </xdr:cNvPr>
        <xdr:cNvCxnSpPr>
          <a:endCxn id="231" idx="1"/>
        </xdr:cNvCxnSpPr>
      </xdr:nvCxnSpPr>
      <xdr:spPr>
        <a:xfrm flipH="1" flipV="1">
          <a:off x="13524672040" y="78784290"/>
          <a:ext cx="422133" cy="5047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733867</xdr:colOff>
      <xdr:row>371</xdr:row>
      <xdr:rowOff>105038</xdr:rowOff>
    </xdr:from>
    <xdr:to>
      <xdr:col>9</xdr:col>
      <xdr:colOff>749586</xdr:colOff>
      <xdr:row>378</xdr:row>
      <xdr:rowOff>130055</xdr:rowOff>
    </xdr:to>
    <xdr:cxnSp macro="">
      <xdr:nvCxnSpPr>
        <xdr:cNvPr id="248" name="Straight Connector 247">
          <a:extLst>
            <a:ext uri="{FF2B5EF4-FFF2-40B4-BE49-F238E27FC236}">
              <a16:creationId xmlns:a16="http://schemas.microsoft.com/office/drawing/2014/main" id="{01464C98-FB4E-D734-2552-4823EEE6E666}"/>
            </a:ext>
          </a:extLst>
        </xdr:cNvPr>
        <xdr:cNvCxnSpPr>
          <a:endCxn id="242" idx="0"/>
        </xdr:cNvCxnSpPr>
      </xdr:nvCxnSpPr>
      <xdr:spPr>
        <a:xfrm>
          <a:off x="13524631053" y="77216955"/>
          <a:ext cx="15719" cy="1462123"/>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768684</xdr:colOff>
      <xdr:row>371</xdr:row>
      <xdr:rowOff>105038</xdr:rowOff>
    </xdr:from>
    <xdr:to>
      <xdr:col>10</xdr:col>
      <xdr:colOff>377181</xdr:colOff>
      <xdr:row>371</xdr:row>
      <xdr:rowOff>109812</xdr:rowOff>
    </xdr:to>
    <xdr:cxnSp macro="">
      <xdr:nvCxnSpPr>
        <xdr:cNvPr id="249" name="Straight Connector 248">
          <a:extLst>
            <a:ext uri="{FF2B5EF4-FFF2-40B4-BE49-F238E27FC236}">
              <a16:creationId xmlns:a16="http://schemas.microsoft.com/office/drawing/2014/main" id="{2AB2F42E-AC0A-3D1C-603C-98645C2437D5}"/>
            </a:ext>
          </a:extLst>
        </xdr:cNvPr>
        <xdr:cNvCxnSpPr/>
      </xdr:nvCxnSpPr>
      <xdr:spPr>
        <a:xfrm flipH="1">
          <a:off x="13524177481" y="77216955"/>
          <a:ext cx="434474"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253046</xdr:colOff>
      <xdr:row>370</xdr:row>
      <xdr:rowOff>115733</xdr:rowOff>
    </xdr:from>
    <xdr:ext cx="92344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8</xdr:col>
      <xdr:colOff>525188</xdr:colOff>
      <xdr:row>388</xdr:row>
      <xdr:rowOff>110958</xdr:rowOff>
    </xdr:from>
    <xdr:ext cx="2427394" cy="345672"/>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𝐴</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𝐴</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30−40</m:t>
                        </m:r>
                      </m:num>
                      <m:den>
                        <m:r>
                          <a:rPr lang="en-US" sz="1100" b="0" i="1">
                            <a:latin typeface="Cambria Math" panose="02040503050406030204" pitchFamily="18" charset="0"/>
                          </a:rPr>
                          <m:t>10−0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10</m:t>
                        </m:r>
                      </m:den>
                    </m:f>
                    <m:r>
                      <a:rPr lang="en-US" sz="1100" b="0" i="1">
                        <a:latin typeface="Cambria Math" panose="02040503050406030204" pitchFamily="18" charset="0"/>
                      </a:rPr>
                      <m:t>=−1</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𝑌_𝐵−𝑌_𝐴</a:t>
              </a:r>
              <a:r>
                <a:rPr lang="he-IL" sz="1100" b="0" i="0">
                  <a:latin typeface="Cambria Math" panose="02040503050406030204" pitchFamily="18" charset="0"/>
                </a:rPr>
                <a:t>)/(</a:t>
              </a:r>
              <a:r>
                <a:rPr lang="en-US" sz="1100" b="0" i="0">
                  <a:latin typeface="Cambria Math" panose="02040503050406030204" pitchFamily="18" charset="0"/>
                </a:rPr>
                <a:t>𝑋_𝐵−𝑋_𝐴</a:t>
              </a:r>
              <a:r>
                <a:rPr lang="he-IL" sz="1100" b="0" i="0">
                  <a:latin typeface="Cambria Math" panose="02040503050406030204" pitchFamily="18" charset="0"/>
                </a:rPr>
                <a:t> )</a:t>
              </a:r>
              <a:r>
                <a:rPr lang="en-US" sz="1100" b="0" i="0">
                  <a:latin typeface="Cambria Math" panose="02040503050406030204" pitchFamily="18" charset="0"/>
                </a:rPr>
                <a:t>=(30−40)/(10−0)=(−10)/10=−1</a:t>
              </a:r>
              <a:endParaRPr lang="en-US" sz="1100"/>
            </a:p>
          </xdr:txBody>
        </xdr:sp>
      </mc:Fallback>
    </mc:AlternateContent>
    <xdr:clientData/>
  </xdr:oneCellAnchor>
  <xdr:twoCellAnchor>
    <xdr:from>
      <xdr:col>11</xdr:col>
      <xdr:colOff>362857</xdr:colOff>
      <xdr:row>398</xdr:row>
      <xdr:rowOff>52519</xdr:rowOff>
    </xdr:from>
    <xdr:to>
      <xdr:col>11</xdr:col>
      <xdr:colOff>372406</xdr:colOff>
      <xdr:row>412</xdr:row>
      <xdr:rowOff>152781</xdr:rowOff>
    </xdr:to>
    <xdr:cxnSp macro="">
      <xdr:nvCxnSpPr>
        <xdr:cNvPr id="254" name="Straight Arrow Connector 253">
          <a:extLst>
            <a:ext uri="{FF2B5EF4-FFF2-40B4-BE49-F238E27FC236}">
              <a16:creationId xmlns:a16="http://schemas.microsoft.com/office/drawing/2014/main" id="{230559A1-00EF-1445-8A0D-50A6A1AF410A}"/>
            </a:ext>
          </a:extLst>
        </xdr:cNvPr>
        <xdr:cNvCxnSpPr/>
      </xdr:nvCxnSpPr>
      <xdr:spPr>
        <a:xfrm flipH="1" flipV="1">
          <a:off x="13534291301" y="75338338"/>
          <a:ext cx="9549" cy="293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409</xdr:row>
      <xdr:rowOff>119361</xdr:rowOff>
    </xdr:from>
    <xdr:to>
      <xdr:col>11</xdr:col>
      <xdr:colOff>783008</xdr:colOff>
      <xdr:row>409</xdr:row>
      <xdr:rowOff>133685</xdr:rowOff>
    </xdr:to>
    <xdr:cxnSp macro="">
      <xdr:nvCxnSpPr>
        <xdr:cNvPr id="255" name="Straight Arrow Connector 254">
          <a:extLst>
            <a:ext uri="{FF2B5EF4-FFF2-40B4-BE49-F238E27FC236}">
              <a16:creationId xmlns:a16="http://schemas.microsoft.com/office/drawing/2014/main" id="{31D8ADC0-B44F-D84C-8DE2-79E46753606D}"/>
            </a:ext>
          </a:extLst>
        </xdr:cNvPr>
        <xdr:cNvCxnSpPr/>
      </xdr:nvCxnSpPr>
      <xdr:spPr>
        <a:xfrm flipV="1">
          <a:off x="13533880699" y="77633154"/>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400</xdr:row>
      <xdr:rowOff>100264</xdr:rowOff>
    </xdr:from>
    <xdr:to>
      <xdr:col>11</xdr:col>
      <xdr:colOff>467895</xdr:colOff>
      <xdr:row>401</xdr:row>
      <xdr:rowOff>167106</xdr:rowOff>
    </xdr:to>
    <xdr:sp macro="" textlink="">
      <xdr:nvSpPr>
        <xdr:cNvPr id="256" name="Rounded Rectangle 255">
          <a:extLst>
            <a:ext uri="{FF2B5EF4-FFF2-40B4-BE49-F238E27FC236}">
              <a16:creationId xmlns:a16="http://schemas.microsoft.com/office/drawing/2014/main" id="{6D04BC87-FB36-3B4A-922B-07C6A763CE7C}"/>
            </a:ext>
          </a:extLst>
        </xdr:cNvPr>
        <xdr:cNvSpPr/>
      </xdr:nvSpPr>
      <xdr:spPr>
        <a:xfrm>
          <a:off x="13534195812" y="75791169"/>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400</xdr:row>
      <xdr:rowOff>168251</xdr:rowOff>
    </xdr:from>
    <xdr:ext cx="923447" cy="17222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403</xdr:row>
      <xdr:rowOff>23872</xdr:rowOff>
    </xdr:from>
    <xdr:to>
      <xdr:col>10</xdr:col>
      <xdr:colOff>401052</xdr:colOff>
      <xdr:row>404</xdr:row>
      <xdr:rowOff>90714</xdr:rowOff>
    </xdr:to>
    <xdr:sp macro="" textlink="">
      <xdr:nvSpPr>
        <xdr:cNvPr id="258" name="Rounded Rectangle 257">
          <a:extLst>
            <a:ext uri="{FF2B5EF4-FFF2-40B4-BE49-F238E27FC236}">
              <a16:creationId xmlns:a16="http://schemas.microsoft.com/office/drawing/2014/main" id="{46C7748C-AB20-7549-B192-004B0A6DEFC4}"/>
            </a:ext>
          </a:extLst>
        </xdr:cNvPr>
        <xdr:cNvSpPr/>
      </xdr:nvSpPr>
      <xdr:spPr>
        <a:xfrm>
          <a:off x="13535089250" y="76322406"/>
          <a:ext cx="238722" cy="26938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406</xdr:row>
      <xdr:rowOff>125280</xdr:rowOff>
    </xdr:from>
    <xdr:ext cx="923447" cy="172227"/>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409</xdr:row>
      <xdr:rowOff>149153</xdr:rowOff>
    </xdr:from>
    <xdr:ext cx="923447"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406</xdr:row>
      <xdr:rowOff>38195</xdr:rowOff>
    </xdr:from>
    <xdr:to>
      <xdr:col>9</xdr:col>
      <xdr:colOff>525187</xdr:colOff>
      <xdr:row>407</xdr:row>
      <xdr:rowOff>105037</xdr:rowOff>
    </xdr:to>
    <xdr:sp macro="" textlink="">
      <xdr:nvSpPr>
        <xdr:cNvPr id="261" name="Rounded Rectangle 260">
          <a:extLst>
            <a:ext uri="{FF2B5EF4-FFF2-40B4-BE49-F238E27FC236}">
              <a16:creationId xmlns:a16="http://schemas.microsoft.com/office/drawing/2014/main" id="{B9E0ED1C-DD1E-8B4B-9148-485D6052A475}"/>
            </a:ext>
          </a:extLst>
        </xdr:cNvPr>
        <xdr:cNvSpPr/>
      </xdr:nvSpPr>
      <xdr:spPr>
        <a:xfrm>
          <a:off x="13535791709" y="76944359"/>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409</xdr:row>
      <xdr:rowOff>163476</xdr:rowOff>
    </xdr:from>
    <xdr:ext cx="923447"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408</xdr:row>
      <xdr:rowOff>143232</xdr:rowOff>
    </xdr:from>
    <xdr:to>
      <xdr:col>8</xdr:col>
      <xdr:colOff>654098</xdr:colOff>
      <xdr:row>410</xdr:row>
      <xdr:rowOff>4774</xdr:rowOff>
    </xdr:to>
    <xdr:sp macro="" textlink="">
      <xdr:nvSpPr>
        <xdr:cNvPr id="263" name="Rounded Rectangle 262">
          <a:extLst>
            <a:ext uri="{FF2B5EF4-FFF2-40B4-BE49-F238E27FC236}">
              <a16:creationId xmlns:a16="http://schemas.microsoft.com/office/drawing/2014/main" id="{F4B5964C-200F-9248-8DAB-DB305622C724}"/>
            </a:ext>
          </a:extLst>
        </xdr:cNvPr>
        <xdr:cNvSpPr/>
      </xdr:nvSpPr>
      <xdr:spPr>
        <a:xfrm>
          <a:off x="13536489393" y="77454482"/>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410</xdr:row>
      <xdr:rowOff>63213</xdr:rowOff>
    </xdr:from>
    <xdr:ext cx="923447"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403</xdr:row>
      <xdr:rowOff>34566</xdr:rowOff>
    </xdr:from>
    <xdr:ext cx="923447"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401</xdr:row>
      <xdr:rowOff>167106</xdr:rowOff>
    </xdr:from>
    <xdr:to>
      <xdr:col>11</xdr:col>
      <xdr:colOff>348534</xdr:colOff>
      <xdr:row>403</xdr:row>
      <xdr:rowOff>23872</xdr:rowOff>
    </xdr:to>
    <xdr:cxnSp macro="">
      <xdr:nvCxnSpPr>
        <xdr:cNvPr id="266" name="Straight Connector 265">
          <a:extLst>
            <a:ext uri="{FF2B5EF4-FFF2-40B4-BE49-F238E27FC236}">
              <a16:creationId xmlns:a16="http://schemas.microsoft.com/office/drawing/2014/main" id="{99B7A963-F286-9A4E-93BA-97D15DF6D652}"/>
            </a:ext>
          </a:extLst>
        </xdr:cNvPr>
        <xdr:cNvCxnSpPr>
          <a:stCxn id="256" idx="2"/>
          <a:endCxn id="258" idx="0"/>
        </xdr:cNvCxnSpPr>
      </xdr:nvCxnSpPr>
      <xdr:spPr>
        <a:xfrm>
          <a:off x="13534315173" y="76060554"/>
          <a:ext cx="893438" cy="26185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403</xdr:row>
      <xdr:rowOff>114587</xdr:rowOff>
    </xdr:from>
    <xdr:to>
      <xdr:col>10</xdr:col>
      <xdr:colOff>157556</xdr:colOff>
      <xdr:row>406</xdr:row>
      <xdr:rowOff>38195</xdr:rowOff>
    </xdr:to>
    <xdr:cxnSp macro="">
      <xdr:nvCxnSpPr>
        <xdr:cNvPr id="267" name="Straight Connector 266">
          <a:extLst>
            <a:ext uri="{FF2B5EF4-FFF2-40B4-BE49-F238E27FC236}">
              <a16:creationId xmlns:a16="http://schemas.microsoft.com/office/drawing/2014/main" id="{5F2D5493-A17C-0C40-8987-D358CBE540CD}"/>
            </a:ext>
          </a:extLst>
        </xdr:cNvPr>
        <xdr:cNvCxnSpPr>
          <a:endCxn id="261" idx="0"/>
        </xdr:cNvCxnSpPr>
      </xdr:nvCxnSpPr>
      <xdr:spPr>
        <a:xfrm>
          <a:off x="13535332746" y="76413121"/>
          <a:ext cx="578324" cy="5312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407</xdr:row>
      <xdr:rowOff>0</xdr:rowOff>
    </xdr:from>
    <xdr:to>
      <xdr:col>9</xdr:col>
      <xdr:colOff>305563</xdr:colOff>
      <xdr:row>409</xdr:row>
      <xdr:rowOff>128908</xdr:rowOff>
    </xdr:to>
    <xdr:cxnSp macro="">
      <xdr:nvCxnSpPr>
        <xdr:cNvPr id="268" name="Straight Connector 267">
          <a:extLst>
            <a:ext uri="{FF2B5EF4-FFF2-40B4-BE49-F238E27FC236}">
              <a16:creationId xmlns:a16="http://schemas.microsoft.com/office/drawing/2014/main" id="{0D07144E-524B-8644-BB9E-ACDCC5BD84E2}"/>
            </a:ext>
          </a:extLst>
        </xdr:cNvPr>
        <xdr:cNvCxnSpPr/>
      </xdr:nvCxnSpPr>
      <xdr:spPr>
        <a:xfrm>
          <a:off x="13536011333" y="77108707"/>
          <a:ext cx="578324"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751768</xdr:colOff>
      <xdr:row>410</xdr:row>
      <xdr:rowOff>62812</xdr:rowOff>
    </xdr:from>
    <xdr:to>
      <xdr:col>8</xdr:col>
      <xdr:colOff>347306</xdr:colOff>
      <xdr:row>412</xdr:row>
      <xdr:rowOff>156980</xdr:rowOff>
    </xdr:to>
    <xdr:cxnSp macro="">
      <xdr:nvCxnSpPr>
        <xdr:cNvPr id="270" name="Straight Arrow Connector 269">
          <a:extLst>
            <a:ext uri="{FF2B5EF4-FFF2-40B4-BE49-F238E27FC236}">
              <a16:creationId xmlns:a16="http://schemas.microsoft.com/office/drawing/2014/main" id="{7D6D1B03-29FC-CA49-92D2-A54D37527060}"/>
            </a:ext>
          </a:extLst>
        </xdr:cNvPr>
        <xdr:cNvCxnSpPr/>
      </xdr:nvCxnSpPr>
      <xdr:spPr>
        <a:xfrm flipH="1" flipV="1">
          <a:off x="13535969590" y="84057984"/>
          <a:ext cx="422133" cy="4992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235388</xdr:colOff>
      <xdr:row>412</xdr:row>
      <xdr:rowOff>147802</xdr:rowOff>
    </xdr:from>
    <xdr:to>
      <xdr:col>7</xdr:col>
      <xdr:colOff>755225</xdr:colOff>
      <xdr:row>415</xdr:row>
      <xdr:rowOff>128706</xdr:rowOff>
    </xdr:to>
    <xdr:pic>
      <xdr:nvPicPr>
        <xdr:cNvPr id="274" name="Picture 273">
          <a:extLst>
            <a:ext uri="{FF2B5EF4-FFF2-40B4-BE49-F238E27FC236}">
              <a16:creationId xmlns:a16="http://schemas.microsoft.com/office/drawing/2014/main" id="{A7B1CB0C-5566-2E47-98BA-56DE49F8A8DF}"/>
            </a:ext>
          </a:extLst>
        </xdr:cNvPr>
        <xdr:cNvPicPr>
          <a:picLocks noChangeAspect="1"/>
        </xdr:cNvPicPr>
      </xdr:nvPicPr>
      <xdr:blipFill>
        <a:blip xmlns:r="http://schemas.openxmlformats.org/officeDocument/2006/relationships" r:embed="rId2"/>
        <a:stretch>
          <a:fillRect/>
        </a:stretch>
      </xdr:blipFill>
      <xdr:spPr>
        <a:xfrm>
          <a:off x="13536388266" y="84548061"/>
          <a:ext cx="519837" cy="588533"/>
        </a:xfrm>
        <a:prstGeom prst="rect">
          <a:avLst/>
        </a:prstGeom>
      </xdr:spPr>
    </xdr:pic>
    <xdr:clientData/>
  </xdr:twoCellAnchor>
  <xdr:oneCellAnchor>
    <xdr:from>
      <xdr:col>9</xdr:col>
      <xdr:colOff>213493</xdr:colOff>
      <xdr:row>422</xdr:row>
      <xdr:rowOff>13575</xdr:rowOff>
    </xdr:from>
    <xdr:ext cx="2259733" cy="345094"/>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30</m:t>
                        </m:r>
                      </m:den>
                    </m:f>
                    <m:r>
                      <a:rPr lang="he-IL" sz="1100" b="0" i="1">
                        <a:latin typeface="Cambria Math" panose="02040503050406030204" pitchFamily="18" charset="0"/>
                      </a:rPr>
                      <m:t>=1.33</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𝑌_𝑀𝐴𝑋−𝑌_𝐷</a:t>
              </a:r>
              <a:r>
                <a:rPr lang="he-IL" sz="1100" b="0" i="0">
                  <a:latin typeface="Cambria Math" panose="02040503050406030204" pitchFamily="18" charset="0"/>
                </a:rPr>
                <a:t>)/</a:t>
              </a:r>
              <a:r>
                <a:rPr lang="en-US" sz="1100" b="0" i="0">
                  <a:latin typeface="Cambria Math" panose="02040503050406030204" pitchFamily="18" charset="0"/>
                </a:rPr>
                <a:t>𝑋_𝐷</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(40−0)/30=1.33</a:t>
              </a:r>
              <a:endParaRPr lang="en-US" sz="1100"/>
            </a:p>
          </xdr:txBody>
        </xdr:sp>
      </mc:Fallback>
    </mc:AlternateContent>
    <xdr:clientData/>
  </xdr:oneCellAnchor>
  <xdr:twoCellAnchor>
    <xdr:from>
      <xdr:col>11</xdr:col>
      <xdr:colOff>362857</xdr:colOff>
      <xdr:row>429</xdr:row>
      <xdr:rowOff>52519</xdr:rowOff>
    </xdr:from>
    <xdr:to>
      <xdr:col>11</xdr:col>
      <xdr:colOff>372406</xdr:colOff>
      <xdr:row>443</xdr:row>
      <xdr:rowOff>152781</xdr:rowOff>
    </xdr:to>
    <xdr:cxnSp macro="">
      <xdr:nvCxnSpPr>
        <xdr:cNvPr id="276" name="Straight Arrow Connector 275">
          <a:extLst>
            <a:ext uri="{FF2B5EF4-FFF2-40B4-BE49-F238E27FC236}">
              <a16:creationId xmlns:a16="http://schemas.microsoft.com/office/drawing/2014/main" id="{283C9682-03C3-8B41-B291-17775684BD44}"/>
            </a:ext>
          </a:extLst>
        </xdr:cNvPr>
        <xdr:cNvCxnSpPr/>
      </xdr:nvCxnSpPr>
      <xdr:spPr>
        <a:xfrm flipH="1" flipV="1">
          <a:off x="13533464706" y="81617174"/>
          <a:ext cx="9549" cy="293586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440</xdr:row>
      <xdr:rowOff>119361</xdr:rowOff>
    </xdr:from>
    <xdr:to>
      <xdr:col>11</xdr:col>
      <xdr:colOff>783008</xdr:colOff>
      <xdr:row>440</xdr:row>
      <xdr:rowOff>133685</xdr:rowOff>
    </xdr:to>
    <xdr:cxnSp macro="">
      <xdr:nvCxnSpPr>
        <xdr:cNvPr id="277" name="Straight Arrow Connector 276">
          <a:extLst>
            <a:ext uri="{FF2B5EF4-FFF2-40B4-BE49-F238E27FC236}">
              <a16:creationId xmlns:a16="http://schemas.microsoft.com/office/drawing/2014/main" id="{EDE167A9-1229-6F46-9822-99C1C99B3E9D}"/>
            </a:ext>
          </a:extLst>
        </xdr:cNvPr>
        <xdr:cNvCxnSpPr/>
      </xdr:nvCxnSpPr>
      <xdr:spPr>
        <a:xfrm flipV="1">
          <a:off x="13533054104" y="83911990"/>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431</xdr:row>
      <xdr:rowOff>100264</xdr:rowOff>
    </xdr:from>
    <xdr:to>
      <xdr:col>11</xdr:col>
      <xdr:colOff>467895</xdr:colOff>
      <xdr:row>432</xdr:row>
      <xdr:rowOff>167106</xdr:rowOff>
    </xdr:to>
    <xdr:sp macro="" textlink="">
      <xdr:nvSpPr>
        <xdr:cNvPr id="278" name="Rounded Rectangle 277">
          <a:extLst>
            <a:ext uri="{FF2B5EF4-FFF2-40B4-BE49-F238E27FC236}">
              <a16:creationId xmlns:a16="http://schemas.microsoft.com/office/drawing/2014/main" id="{DD05B666-E495-9445-9260-53C47E084B84}"/>
            </a:ext>
          </a:extLst>
        </xdr:cNvPr>
        <xdr:cNvSpPr/>
      </xdr:nvSpPr>
      <xdr:spPr>
        <a:xfrm>
          <a:off x="13533369217" y="82070005"/>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431</xdr:row>
      <xdr:rowOff>168251</xdr:rowOff>
    </xdr:from>
    <xdr:ext cx="923447"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434</xdr:row>
      <xdr:rowOff>23872</xdr:rowOff>
    </xdr:from>
    <xdr:to>
      <xdr:col>10</xdr:col>
      <xdr:colOff>401052</xdr:colOff>
      <xdr:row>435</xdr:row>
      <xdr:rowOff>90714</xdr:rowOff>
    </xdr:to>
    <xdr:sp macro="" textlink="">
      <xdr:nvSpPr>
        <xdr:cNvPr id="280" name="Rounded Rectangle 279">
          <a:extLst>
            <a:ext uri="{FF2B5EF4-FFF2-40B4-BE49-F238E27FC236}">
              <a16:creationId xmlns:a16="http://schemas.microsoft.com/office/drawing/2014/main" id="{365D3E0A-1E31-154D-AB61-98FD744DCD7A}"/>
            </a:ext>
          </a:extLst>
        </xdr:cNvPr>
        <xdr:cNvSpPr/>
      </xdr:nvSpPr>
      <xdr:spPr>
        <a:xfrm>
          <a:off x="13534262655" y="82601243"/>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437</xdr:row>
      <xdr:rowOff>125280</xdr:rowOff>
    </xdr:from>
    <xdr:ext cx="923447"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440</xdr:row>
      <xdr:rowOff>149153</xdr:rowOff>
    </xdr:from>
    <xdr:ext cx="923447" cy="172227"/>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437</xdr:row>
      <xdr:rowOff>38195</xdr:rowOff>
    </xdr:from>
    <xdr:to>
      <xdr:col>9</xdr:col>
      <xdr:colOff>525187</xdr:colOff>
      <xdr:row>438</xdr:row>
      <xdr:rowOff>105037</xdr:rowOff>
    </xdr:to>
    <xdr:sp macro="" textlink="">
      <xdr:nvSpPr>
        <xdr:cNvPr id="283" name="Rounded Rectangle 282">
          <a:extLst>
            <a:ext uri="{FF2B5EF4-FFF2-40B4-BE49-F238E27FC236}">
              <a16:creationId xmlns:a16="http://schemas.microsoft.com/office/drawing/2014/main" id="{0A783C2F-41F6-D540-B4F2-67CC9B509564}"/>
            </a:ext>
          </a:extLst>
        </xdr:cNvPr>
        <xdr:cNvSpPr/>
      </xdr:nvSpPr>
      <xdr:spPr>
        <a:xfrm>
          <a:off x="13534965115" y="83223195"/>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440</xdr:row>
      <xdr:rowOff>163476</xdr:rowOff>
    </xdr:from>
    <xdr:ext cx="923447"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439</xdr:row>
      <xdr:rowOff>143232</xdr:rowOff>
    </xdr:from>
    <xdr:to>
      <xdr:col>8</xdr:col>
      <xdr:colOff>654098</xdr:colOff>
      <xdr:row>441</xdr:row>
      <xdr:rowOff>4774</xdr:rowOff>
    </xdr:to>
    <xdr:sp macro="" textlink="">
      <xdr:nvSpPr>
        <xdr:cNvPr id="285" name="Rounded Rectangle 284">
          <a:extLst>
            <a:ext uri="{FF2B5EF4-FFF2-40B4-BE49-F238E27FC236}">
              <a16:creationId xmlns:a16="http://schemas.microsoft.com/office/drawing/2014/main" id="{1AD106FC-4D4C-8747-80CF-749A7DE89FA1}"/>
            </a:ext>
          </a:extLst>
        </xdr:cNvPr>
        <xdr:cNvSpPr/>
      </xdr:nvSpPr>
      <xdr:spPr>
        <a:xfrm>
          <a:off x="13535662798" y="83733318"/>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441</xdr:row>
      <xdr:rowOff>63213</xdr:rowOff>
    </xdr:from>
    <xdr:ext cx="92344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434</xdr:row>
      <xdr:rowOff>34566</xdr:rowOff>
    </xdr:from>
    <xdr:ext cx="923447"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432</xdr:row>
      <xdr:rowOff>167106</xdr:rowOff>
    </xdr:from>
    <xdr:to>
      <xdr:col>11</xdr:col>
      <xdr:colOff>348534</xdr:colOff>
      <xdr:row>434</xdr:row>
      <xdr:rowOff>23872</xdr:rowOff>
    </xdr:to>
    <xdr:cxnSp macro="">
      <xdr:nvCxnSpPr>
        <xdr:cNvPr id="288" name="Straight Connector 287">
          <a:extLst>
            <a:ext uri="{FF2B5EF4-FFF2-40B4-BE49-F238E27FC236}">
              <a16:creationId xmlns:a16="http://schemas.microsoft.com/office/drawing/2014/main" id="{A75D1D03-39BA-F445-9DC0-B8976AA6E31D}"/>
            </a:ext>
          </a:extLst>
        </xdr:cNvPr>
        <xdr:cNvCxnSpPr>
          <a:stCxn id="278" idx="2"/>
          <a:endCxn id="280" idx="0"/>
        </xdr:cNvCxnSpPr>
      </xdr:nvCxnSpPr>
      <xdr:spPr>
        <a:xfrm>
          <a:off x="13533488578" y="82339390"/>
          <a:ext cx="893438" cy="2618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434</xdr:row>
      <xdr:rowOff>114587</xdr:rowOff>
    </xdr:from>
    <xdr:to>
      <xdr:col>10</xdr:col>
      <xdr:colOff>157556</xdr:colOff>
      <xdr:row>437</xdr:row>
      <xdr:rowOff>38195</xdr:rowOff>
    </xdr:to>
    <xdr:cxnSp macro="">
      <xdr:nvCxnSpPr>
        <xdr:cNvPr id="289" name="Straight Connector 288">
          <a:extLst>
            <a:ext uri="{FF2B5EF4-FFF2-40B4-BE49-F238E27FC236}">
              <a16:creationId xmlns:a16="http://schemas.microsoft.com/office/drawing/2014/main" id="{0E0E1C45-FA4A-824B-9F5C-8247DA8F8473}"/>
            </a:ext>
          </a:extLst>
        </xdr:cNvPr>
        <xdr:cNvCxnSpPr>
          <a:endCxn id="283" idx="0"/>
        </xdr:cNvCxnSpPr>
      </xdr:nvCxnSpPr>
      <xdr:spPr>
        <a:xfrm>
          <a:off x="13534506151" y="82691958"/>
          <a:ext cx="578325" cy="53123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438</xdr:row>
      <xdr:rowOff>0</xdr:rowOff>
    </xdr:from>
    <xdr:to>
      <xdr:col>9</xdr:col>
      <xdr:colOff>305563</xdr:colOff>
      <xdr:row>440</xdr:row>
      <xdr:rowOff>128908</xdr:rowOff>
    </xdr:to>
    <xdr:cxnSp macro="">
      <xdr:nvCxnSpPr>
        <xdr:cNvPr id="290" name="Straight Connector 289">
          <a:extLst>
            <a:ext uri="{FF2B5EF4-FFF2-40B4-BE49-F238E27FC236}">
              <a16:creationId xmlns:a16="http://schemas.microsoft.com/office/drawing/2014/main" id="{0C92B66E-2900-C347-A635-5ABB7E9A5225}"/>
            </a:ext>
          </a:extLst>
        </xdr:cNvPr>
        <xdr:cNvCxnSpPr/>
      </xdr:nvCxnSpPr>
      <xdr:spPr>
        <a:xfrm>
          <a:off x="13535184739" y="83387543"/>
          <a:ext cx="578323"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272144</xdr:colOff>
      <xdr:row>440</xdr:row>
      <xdr:rowOff>130055</xdr:rowOff>
    </xdr:from>
    <xdr:ext cx="923447" cy="172227"/>
    <mc:AlternateContent xmlns:mc="http://schemas.openxmlformats.org/markup-compatibility/2006" xmlns:a14="http://schemas.microsoft.com/office/drawing/2010/main">
      <mc:Choice Requires="a14">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xdr:from>
      <xdr:col>10</xdr:col>
      <xdr:colOff>290712</xdr:colOff>
      <xdr:row>441</xdr:row>
      <xdr:rowOff>104727</xdr:rowOff>
    </xdr:from>
    <xdr:to>
      <xdr:col>10</xdr:col>
      <xdr:colOff>711960</xdr:colOff>
      <xdr:row>443</xdr:row>
      <xdr:rowOff>198895</xdr:rowOff>
    </xdr:to>
    <xdr:cxnSp macro="">
      <xdr:nvCxnSpPr>
        <xdr:cNvPr id="292" name="Straight Arrow Connector 291">
          <a:extLst>
            <a:ext uri="{FF2B5EF4-FFF2-40B4-BE49-F238E27FC236}">
              <a16:creationId xmlns:a16="http://schemas.microsoft.com/office/drawing/2014/main" id="{431D3A3A-966E-2941-9335-DBF433AF61D7}"/>
            </a:ext>
          </a:extLst>
        </xdr:cNvPr>
        <xdr:cNvCxnSpPr/>
      </xdr:nvCxnSpPr>
      <xdr:spPr>
        <a:xfrm flipH="1" flipV="1">
          <a:off x="13519456555" y="89826245"/>
          <a:ext cx="421248" cy="496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733867</xdr:colOff>
      <xdr:row>433</xdr:row>
      <xdr:rowOff>105038</xdr:rowOff>
    </xdr:from>
    <xdr:to>
      <xdr:col>10</xdr:col>
      <xdr:colOff>749586</xdr:colOff>
      <xdr:row>440</xdr:row>
      <xdr:rowOff>130055</xdr:rowOff>
    </xdr:to>
    <xdr:cxnSp macro="">
      <xdr:nvCxnSpPr>
        <xdr:cNvPr id="293" name="Straight Connector 292">
          <a:extLst>
            <a:ext uri="{FF2B5EF4-FFF2-40B4-BE49-F238E27FC236}">
              <a16:creationId xmlns:a16="http://schemas.microsoft.com/office/drawing/2014/main" id="{1F003CE3-6726-584E-B182-46EC4510FB0A}"/>
            </a:ext>
          </a:extLst>
        </xdr:cNvPr>
        <xdr:cNvCxnSpPr>
          <a:endCxn id="291" idx="0"/>
        </xdr:cNvCxnSpPr>
      </xdr:nvCxnSpPr>
      <xdr:spPr>
        <a:xfrm>
          <a:off x="13533914121" y="82479866"/>
          <a:ext cx="15719" cy="1442818"/>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768684</xdr:colOff>
      <xdr:row>433</xdr:row>
      <xdr:rowOff>105038</xdr:rowOff>
    </xdr:from>
    <xdr:to>
      <xdr:col>11</xdr:col>
      <xdr:colOff>377181</xdr:colOff>
      <xdr:row>433</xdr:row>
      <xdr:rowOff>109812</xdr:rowOff>
    </xdr:to>
    <xdr:cxnSp macro="">
      <xdr:nvCxnSpPr>
        <xdr:cNvPr id="294" name="Straight Connector 293">
          <a:extLst>
            <a:ext uri="{FF2B5EF4-FFF2-40B4-BE49-F238E27FC236}">
              <a16:creationId xmlns:a16="http://schemas.microsoft.com/office/drawing/2014/main" id="{6FD570B7-5E1E-4348-805E-0EBF6C062DB1}"/>
            </a:ext>
          </a:extLst>
        </xdr:cNvPr>
        <xdr:cNvCxnSpPr/>
      </xdr:nvCxnSpPr>
      <xdr:spPr>
        <a:xfrm flipH="1">
          <a:off x="13533459931" y="82479866"/>
          <a:ext cx="435092"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253046</xdr:colOff>
      <xdr:row>432</xdr:row>
      <xdr:rowOff>115733</xdr:rowOff>
    </xdr:from>
    <xdr:ext cx="923447" cy="172227"/>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9</xdr:col>
      <xdr:colOff>616807</xdr:colOff>
      <xdr:row>442</xdr:row>
      <xdr:rowOff>198099</xdr:rowOff>
    </xdr:from>
    <xdr:ext cx="519837" cy="588533"/>
    <xdr:pic>
      <xdr:nvPicPr>
        <xdr:cNvPr id="296" name="Picture 295">
          <a:extLst>
            <a:ext uri="{FF2B5EF4-FFF2-40B4-BE49-F238E27FC236}">
              <a16:creationId xmlns:a16="http://schemas.microsoft.com/office/drawing/2014/main" id="{FEEE9595-A9EA-984F-88DE-65E4BE5F82E4}"/>
            </a:ext>
          </a:extLst>
        </xdr:cNvPr>
        <xdr:cNvPicPr>
          <a:picLocks noChangeAspect="1"/>
        </xdr:cNvPicPr>
      </xdr:nvPicPr>
      <xdr:blipFill>
        <a:blip xmlns:r="http://schemas.openxmlformats.org/officeDocument/2006/relationships" r:embed="rId2"/>
        <a:stretch>
          <a:fillRect/>
        </a:stretch>
      </xdr:blipFill>
      <xdr:spPr>
        <a:xfrm>
          <a:off x="13519857581" y="90120805"/>
          <a:ext cx="519837" cy="588533"/>
        </a:xfrm>
        <a:prstGeom prst="rect">
          <a:avLst/>
        </a:prstGeom>
      </xdr:spPr>
    </xdr:pic>
    <xdr:clientData/>
  </xdr:oneCellAnchor>
  <xdr:oneCellAnchor>
    <xdr:from>
      <xdr:col>8</xdr:col>
      <xdr:colOff>16424</xdr:colOff>
      <xdr:row>452</xdr:row>
      <xdr:rowOff>150428</xdr:rowOff>
    </xdr:from>
    <xdr:ext cx="2259733" cy="366126"/>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twoCellAnchor>
    <xdr:from>
      <xdr:col>10</xdr:col>
      <xdr:colOff>617837</xdr:colOff>
      <xdr:row>432</xdr:row>
      <xdr:rowOff>127634</xdr:rowOff>
    </xdr:from>
    <xdr:to>
      <xdr:col>11</xdr:col>
      <xdr:colOff>29964</xdr:colOff>
      <xdr:row>433</xdr:row>
      <xdr:rowOff>194476</xdr:rowOff>
    </xdr:to>
    <xdr:sp macro="" textlink="">
      <xdr:nvSpPr>
        <xdr:cNvPr id="299" name="Rounded Rectangle 298">
          <a:extLst>
            <a:ext uri="{FF2B5EF4-FFF2-40B4-BE49-F238E27FC236}">
              <a16:creationId xmlns:a16="http://schemas.microsoft.com/office/drawing/2014/main" id="{1376EC41-5F0A-BB14-1F00-E39D7189334F}"/>
            </a:ext>
          </a:extLst>
        </xdr:cNvPr>
        <xdr:cNvSpPr/>
      </xdr:nvSpPr>
      <xdr:spPr>
        <a:xfrm>
          <a:off x="13533807148" y="88578755"/>
          <a:ext cx="238722" cy="269385"/>
        </a:xfrm>
        <a:prstGeom prst="roundRect">
          <a:avLst/>
        </a:prstGeom>
        <a:solidFill>
          <a:srgbClr val="7030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520044</xdr:colOff>
      <xdr:row>456</xdr:row>
      <xdr:rowOff>8102</xdr:rowOff>
    </xdr:from>
    <xdr:ext cx="1148483" cy="181525"/>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oneCellAnchor>
    <xdr:from>
      <xdr:col>8</xdr:col>
      <xdr:colOff>3842</xdr:colOff>
      <xdr:row>464</xdr:row>
      <xdr:rowOff>110230</xdr:rowOff>
    </xdr:from>
    <xdr:ext cx="2259733" cy="378693"/>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40−33</m:t>
                        </m:r>
                      </m:num>
                      <m:den>
                        <m:r>
                          <a:rPr lang="he-IL" sz="1100" b="0" i="1">
                            <a:latin typeface="Cambria Math" panose="02040503050406030204" pitchFamily="18" charset="0"/>
                          </a:rPr>
                          <m:t>7</m:t>
                        </m:r>
                      </m:den>
                    </m:f>
                    <m:r>
                      <a:rPr lang="he-IL" sz="1100" b="0" i="1">
                        <a:latin typeface="Cambria Math" panose="02040503050406030204" pitchFamily="18" charset="0"/>
                      </a:rPr>
                      <m:t>=1</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(40−33)/7=1</a:t>
              </a:r>
              <a:endParaRPr lang="en-US" sz="1100"/>
            </a:p>
          </xdr:txBody>
        </xdr:sp>
      </mc:Fallback>
    </mc:AlternateContent>
    <xdr:clientData/>
  </xdr:oneCellAnchor>
  <xdr:twoCellAnchor>
    <xdr:from>
      <xdr:col>8</xdr:col>
      <xdr:colOff>411703</xdr:colOff>
      <xdr:row>477</xdr:row>
      <xdr:rowOff>136072</xdr:rowOff>
    </xdr:from>
    <xdr:to>
      <xdr:col>8</xdr:col>
      <xdr:colOff>425659</xdr:colOff>
      <xdr:row>487</xdr:row>
      <xdr:rowOff>97693</xdr:rowOff>
    </xdr:to>
    <xdr:cxnSp macro="">
      <xdr:nvCxnSpPr>
        <xdr:cNvPr id="303" name="Straight Arrow Connector 302">
          <a:extLst>
            <a:ext uri="{FF2B5EF4-FFF2-40B4-BE49-F238E27FC236}">
              <a16:creationId xmlns:a16="http://schemas.microsoft.com/office/drawing/2014/main" id="{D183B7E9-C56B-96AC-A977-67C06E103056}"/>
            </a:ext>
          </a:extLst>
        </xdr:cNvPr>
        <xdr:cNvCxnSpPr/>
      </xdr:nvCxnSpPr>
      <xdr:spPr>
        <a:xfrm flipV="1">
          <a:off x="13540816758" y="97639973"/>
          <a:ext cx="13956" cy="19852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387280</xdr:colOff>
      <xdr:row>486</xdr:row>
      <xdr:rowOff>108159</xdr:rowOff>
    </xdr:from>
    <xdr:to>
      <xdr:col>8</xdr:col>
      <xdr:colOff>537307</xdr:colOff>
      <xdr:row>486</xdr:row>
      <xdr:rowOff>118626</xdr:rowOff>
    </xdr:to>
    <xdr:cxnSp macro="">
      <xdr:nvCxnSpPr>
        <xdr:cNvPr id="304" name="Straight Arrow Connector 303">
          <a:extLst>
            <a:ext uri="{FF2B5EF4-FFF2-40B4-BE49-F238E27FC236}">
              <a16:creationId xmlns:a16="http://schemas.microsoft.com/office/drawing/2014/main" id="{B14A89C6-54A2-52B4-EB57-5C96095884C8}"/>
            </a:ext>
          </a:extLst>
        </xdr:cNvPr>
        <xdr:cNvCxnSpPr/>
      </xdr:nvCxnSpPr>
      <xdr:spPr>
        <a:xfrm flipV="1">
          <a:off x="13540705110" y="99433324"/>
          <a:ext cx="2630714" cy="1046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607088</xdr:colOff>
      <xdr:row>476</xdr:row>
      <xdr:rowOff>169078</xdr:rowOff>
    </xdr:from>
    <xdr:ext cx="1298240" cy="172227"/>
    <mc:AlternateContent xmlns:mc="http://schemas.openxmlformats.org/markup-compatibility/2006" xmlns:a14="http://schemas.microsoft.com/office/drawing/2010/main">
      <mc:Choice Requires="a14">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429149</xdr:colOff>
      <xdr:row>486</xdr:row>
      <xdr:rowOff>15561</xdr:rowOff>
    </xdr:from>
    <xdr:ext cx="1298240"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397747</xdr:colOff>
      <xdr:row>479</xdr:row>
      <xdr:rowOff>17445</xdr:rowOff>
    </xdr:from>
    <xdr:to>
      <xdr:col>8</xdr:col>
      <xdr:colOff>415192</xdr:colOff>
      <xdr:row>480</xdr:row>
      <xdr:rowOff>184918</xdr:rowOff>
    </xdr:to>
    <xdr:cxnSp macro="">
      <xdr:nvCxnSpPr>
        <xdr:cNvPr id="311" name="Straight Connector 310">
          <a:extLst>
            <a:ext uri="{FF2B5EF4-FFF2-40B4-BE49-F238E27FC236}">
              <a16:creationId xmlns:a16="http://schemas.microsoft.com/office/drawing/2014/main" id="{3531AB8C-F774-88E6-7228-E0C055D3DCB4}"/>
            </a:ext>
          </a:extLst>
        </xdr:cNvPr>
        <xdr:cNvCxnSpPr/>
      </xdr:nvCxnSpPr>
      <xdr:spPr>
        <a:xfrm>
          <a:off x="13540827225" y="97926071"/>
          <a:ext cx="844341" cy="36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373324</xdr:colOff>
      <xdr:row>480</xdr:row>
      <xdr:rowOff>184918</xdr:rowOff>
    </xdr:from>
    <xdr:to>
      <xdr:col>7</xdr:col>
      <xdr:colOff>390770</xdr:colOff>
      <xdr:row>482</xdr:row>
      <xdr:rowOff>150029</xdr:rowOff>
    </xdr:to>
    <xdr:cxnSp macro="">
      <xdr:nvCxnSpPr>
        <xdr:cNvPr id="312" name="Straight Connector 311">
          <a:extLst>
            <a:ext uri="{FF2B5EF4-FFF2-40B4-BE49-F238E27FC236}">
              <a16:creationId xmlns:a16="http://schemas.microsoft.com/office/drawing/2014/main" id="{3C87A449-19A6-9B0B-CE19-37A0BF782031}"/>
            </a:ext>
          </a:extLst>
        </xdr:cNvPr>
        <xdr:cNvCxnSpPr/>
      </xdr:nvCxnSpPr>
      <xdr:spPr>
        <a:xfrm>
          <a:off x="13541678543" y="98295907"/>
          <a:ext cx="844341" cy="3698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73597</xdr:colOff>
      <xdr:row>482</xdr:row>
      <xdr:rowOff>150028</xdr:rowOff>
    </xdr:from>
    <xdr:to>
      <xdr:col>6</xdr:col>
      <xdr:colOff>369834</xdr:colOff>
      <xdr:row>486</xdr:row>
      <xdr:rowOff>101675</xdr:rowOff>
    </xdr:to>
    <xdr:cxnSp macro="">
      <xdr:nvCxnSpPr>
        <xdr:cNvPr id="313" name="Straight Connector 312">
          <a:extLst>
            <a:ext uri="{FF2B5EF4-FFF2-40B4-BE49-F238E27FC236}">
              <a16:creationId xmlns:a16="http://schemas.microsoft.com/office/drawing/2014/main" id="{4703F6D5-B84A-F0A1-7F6B-1F1ADA045071}"/>
            </a:ext>
          </a:extLst>
        </xdr:cNvPr>
        <xdr:cNvCxnSpPr>
          <a:endCxn id="309" idx="1"/>
        </xdr:cNvCxnSpPr>
      </xdr:nvCxnSpPr>
      <xdr:spPr>
        <a:xfrm>
          <a:off x="13542526374" y="98665742"/>
          <a:ext cx="296237" cy="761098"/>
        </a:xfrm>
        <a:prstGeom prst="line">
          <a:avLst/>
        </a:prstGeom>
        <a:ln w="38100">
          <a:solidFill>
            <a:srgbClr val="D883FF"/>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188407</xdr:colOff>
      <xdr:row>478</xdr:row>
      <xdr:rowOff>134187</xdr:rowOff>
    </xdr:from>
    <xdr:ext cx="656262"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8</xdr:col>
      <xdr:colOff>198874</xdr:colOff>
      <xdr:row>480</xdr:row>
      <xdr:rowOff>102786</xdr:rowOff>
    </xdr:from>
    <xdr:ext cx="656262"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8</xdr:col>
      <xdr:colOff>212830</xdr:colOff>
      <xdr:row>482</xdr:row>
      <xdr:rowOff>64407</xdr:rowOff>
    </xdr:from>
    <xdr:ext cx="656262"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219808</xdr:colOff>
      <xdr:row>486</xdr:row>
      <xdr:rowOff>134187</xdr:rowOff>
    </xdr:from>
    <xdr:ext cx="656262"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twoCellAnchor>
    <xdr:from>
      <xdr:col>8</xdr:col>
      <xdr:colOff>317499</xdr:colOff>
      <xdr:row>478</xdr:row>
      <xdr:rowOff>157005</xdr:rowOff>
    </xdr:from>
    <xdr:to>
      <xdr:col>8</xdr:col>
      <xdr:colOff>450082</xdr:colOff>
      <xdr:row>479</xdr:row>
      <xdr:rowOff>104671</xdr:rowOff>
    </xdr:to>
    <xdr:sp macro="" textlink="">
      <xdr:nvSpPr>
        <xdr:cNvPr id="319" name="Oval 318">
          <a:extLst>
            <a:ext uri="{FF2B5EF4-FFF2-40B4-BE49-F238E27FC236}">
              <a16:creationId xmlns:a16="http://schemas.microsoft.com/office/drawing/2014/main" id="{6AE40E01-16E7-3827-7EC8-020D97FECE92}"/>
            </a:ext>
          </a:extLst>
        </xdr:cNvPr>
        <xdr:cNvSpPr/>
      </xdr:nvSpPr>
      <xdr:spPr>
        <a:xfrm>
          <a:off x="13540792335" y="97863269"/>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320989</xdr:colOff>
      <xdr:row>480</xdr:row>
      <xdr:rowOff>111648</xdr:rowOff>
    </xdr:from>
    <xdr:to>
      <xdr:col>7</xdr:col>
      <xdr:colOff>453572</xdr:colOff>
      <xdr:row>481</xdr:row>
      <xdr:rowOff>59313</xdr:rowOff>
    </xdr:to>
    <xdr:sp macro="" textlink="">
      <xdr:nvSpPr>
        <xdr:cNvPr id="320" name="Oval 319">
          <a:extLst>
            <a:ext uri="{FF2B5EF4-FFF2-40B4-BE49-F238E27FC236}">
              <a16:creationId xmlns:a16="http://schemas.microsoft.com/office/drawing/2014/main" id="{259C12DE-4174-5B3A-B988-046C3A1D8D37}"/>
            </a:ext>
          </a:extLst>
        </xdr:cNvPr>
        <xdr:cNvSpPr/>
      </xdr:nvSpPr>
      <xdr:spPr>
        <a:xfrm>
          <a:off x="13541615741" y="98222637"/>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307032</xdr:colOff>
      <xdr:row>482</xdr:row>
      <xdr:rowOff>76758</xdr:rowOff>
    </xdr:from>
    <xdr:to>
      <xdr:col>6</xdr:col>
      <xdr:colOff>439615</xdr:colOff>
      <xdr:row>483</xdr:row>
      <xdr:rowOff>24423</xdr:rowOff>
    </xdr:to>
    <xdr:sp macro="" textlink="">
      <xdr:nvSpPr>
        <xdr:cNvPr id="321" name="Oval 320">
          <a:extLst>
            <a:ext uri="{FF2B5EF4-FFF2-40B4-BE49-F238E27FC236}">
              <a16:creationId xmlns:a16="http://schemas.microsoft.com/office/drawing/2014/main" id="{A7693113-A102-429D-DF6C-786CD565F43D}"/>
            </a:ext>
          </a:extLst>
        </xdr:cNvPr>
        <xdr:cNvSpPr/>
      </xdr:nvSpPr>
      <xdr:spPr>
        <a:xfrm>
          <a:off x="13542456593" y="98592472"/>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816428</xdr:colOff>
      <xdr:row>486</xdr:row>
      <xdr:rowOff>38378</xdr:rowOff>
    </xdr:from>
    <xdr:to>
      <xdr:col>6</xdr:col>
      <xdr:colOff>122115</xdr:colOff>
      <xdr:row>486</xdr:row>
      <xdr:rowOff>188406</xdr:rowOff>
    </xdr:to>
    <xdr:sp macro="" textlink="">
      <xdr:nvSpPr>
        <xdr:cNvPr id="322" name="Oval 321">
          <a:extLst>
            <a:ext uri="{FF2B5EF4-FFF2-40B4-BE49-F238E27FC236}">
              <a16:creationId xmlns:a16="http://schemas.microsoft.com/office/drawing/2014/main" id="{BD74609A-84C9-48AC-A307-2E79D1C322FC}"/>
            </a:ext>
          </a:extLst>
        </xdr:cNvPr>
        <xdr:cNvSpPr/>
      </xdr:nvSpPr>
      <xdr:spPr>
        <a:xfrm>
          <a:off x="13542774093" y="99363543"/>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59313</xdr:colOff>
      <xdr:row>486</xdr:row>
      <xdr:rowOff>151632</xdr:rowOff>
    </xdr:from>
    <xdr:ext cx="656262"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6</xdr:col>
      <xdr:colOff>55823</xdr:colOff>
      <xdr:row>486</xdr:row>
      <xdr:rowOff>130698</xdr:rowOff>
    </xdr:from>
    <xdr:ext cx="656262"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460548</xdr:colOff>
      <xdr:row>486</xdr:row>
      <xdr:rowOff>144654</xdr:rowOff>
    </xdr:from>
    <xdr:ext cx="656262"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6</xdr:col>
      <xdr:colOff>8253</xdr:colOff>
      <xdr:row>482</xdr:row>
      <xdr:rowOff>94532</xdr:rowOff>
    </xdr:from>
    <xdr:ext cx="172227" cy="78186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a:t>
              </a:r>
              <a:endParaRPr lang="en-US" sz="1100"/>
            </a:p>
          </xdr:txBody>
        </xdr:sp>
      </mc:Fallback>
    </mc:AlternateContent>
    <xdr:clientData/>
  </xdr:oneCellAnchor>
  <xdr:oneCellAnchor>
    <xdr:from>
      <xdr:col>6</xdr:col>
      <xdr:colOff>397748</xdr:colOff>
      <xdr:row>480</xdr:row>
      <xdr:rowOff>193502</xdr:rowOff>
    </xdr:from>
    <xdr:ext cx="781867"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7</xdr:col>
      <xdr:colOff>404727</xdr:colOff>
      <xdr:row>479</xdr:row>
      <xdr:rowOff>19052</xdr:rowOff>
    </xdr:from>
    <xdr:ext cx="78186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5</xdr:col>
      <xdr:colOff>101182</xdr:colOff>
      <xdr:row>476</xdr:row>
      <xdr:rowOff>74875</xdr:rowOff>
    </xdr:from>
    <xdr:ext cx="1430823" cy="34458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5</xdr:col>
      <xdr:colOff>395321</xdr:colOff>
      <xdr:row>12</xdr:row>
      <xdr:rowOff>94304</xdr:rowOff>
    </xdr:from>
    <xdr:to>
      <xdr:col>5</xdr:col>
      <xdr:colOff>414371</xdr:colOff>
      <xdr:row>24</xdr:row>
      <xdr:rowOff>189554</xdr:rowOff>
    </xdr:to>
    <xdr:cxnSp macro="">
      <xdr:nvCxnSpPr>
        <xdr:cNvPr id="3" name="Straight Arrow Connector 2">
          <a:extLst>
            <a:ext uri="{FF2B5EF4-FFF2-40B4-BE49-F238E27FC236}">
              <a16:creationId xmlns:a16="http://schemas.microsoft.com/office/drawing/2014/main" id="{B6AB9BC4-CDDB-2642-614E-0929EBE64A91}"/>
            </a:ext>
          </a:extLst>
        </xdr:cNvPr>
        <xdr:cNvCxnSpPr/>
      </xdr:nvCxnSpPr>
      <xdr:spPr>
        <a:xfrm flipH="1" flipV="1">
          <a:off x="13719611799" y="2580261"/>
          <a:ext cx="19050" cy="255959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22</xdr:row>
      <xdr:rowOff>63500</xdr:rowOff>
    </xdr:from>
    <xdr:to>
      <xdr:col>5</xdr:col>
      <xdr:colOff>711200</xdr:colOff>
      <xdr:row>22</xdr:row>
      <xdr:rowOff>82550</xdr:rowOff>
    </xdr:to>
    <xdr:cxnSp macro="">
      <xdr:nvCxnSpPr>
        <xdr:cNvPr id="4" name="Straight Arrow Connector 3">
          <a:extLst>
            <a:ext uri="{FF2B5EF4-FFF2-40B4-BE49-F238E27FC236}">
              <a16:creationId xmlns:a16="http://schemas.microsoft.com/office/drawing/2014/main" id="{0D922BCD-62AB-8B73-DD0F-AA8F1A90D063}"/>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704467</xdr:colOff>
      <xdr:row>14</xdr:row>
      <xdr:rowOff>59967</xdr:rowOff>
    </xdr:from>
    <xdr:to>
      <xdr:col>4</xdr:col>
      <xdr:colOff>736217</xdr:colOff>
      <xdr:row>19</xdr:row>
      <xdr:rowOff>199074</xdr:rowOff>
    </xdr:to>
    <xdr:sp macro="" textlink="">
      <xdr:nvSpPr>
        <xdr:cNvPr id="7" name="Freeform 6">
          <a:extLst>
            <a:ext uri="{FF2B5EF4-FFF2-40B4-BE49-F238E27FC236}">
              <a16:creationId xmlns:a16="http://schemas.microsoft.com/office/drawing/2014/main" id="{231AB274-661D-E7E7-74BA-A3D9FCF949A7}"/>
            </a:ext>
          </a:extLst>
        </xdr:cNvPr>
        <xdr:cNvSpPr/>
      </xdr:nvSpPr>
      <xdr:spPr>
        <a:xfrm>
          <a:off x="13759738491" y="2926115"/>
          <a:ext cx="1711906" cy="1152142"/>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368300</xdr:colOff>
      <xdr:row>48</xdr:row>
      <xdr:rowOff>88900</xdr:rowOff>
    </xdr:from>
    <xdr:to>
      <xdr:col>5</xdr:col>
      <xdr:colOff>387350</xdr:colOff>
      <xdr:row>60</xdr:row>
      <xdr:rowOff>184150</xdr:rowOff>
    </xdr:to>
    <xdr:cxnSp macro="">
      <xdr:nvCxnSpPr>
        <xdr:cNvPr id="8" name="Straight Arrow Connector 7">
          <a:extLst>
            <a:ext uri="{FF2B5EF4-FFF2-40B4-BE49-F238E27FC236}">
              <a16:creationId xmlns:a16="http://schemas.microsoft.com/office/drawing/2014/main" id="{30347A95-8E2B-5C4D-B8FE-46DAC401E5AD}"/>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58</xdr:row>
      <xdr:rowOff>63500</xdr:rowOff>
    </xdr:from>
    <xdr:to>
      <xdr:col>5</xdr:col>
      <xdr:colOff>711200</xdr:colOff>
      <xdr:row>58</xdr:row>
      <xdr:rowOff>82550</xdr:rowOff>
    </xdr:to>
    <xdr:cxnSp macro="">
      <xdr:nvCxnSpPr>
        <xdr:cNvPr id="9" name="Straight Arrow Connector 8">
          <a:extLst>
            <a:ext uri="{FF2B5EF4-FFF2-40B4-BE49-F238E27FC236}">
              <a16:creationId xmlns:a16="http://schemas.microsoft.com/office/drawing/2014/main" id="{765DB331-41D9-4C44-B105-E56F452F0F3A}"/>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50</xdr:row>
      <xdr:rowOff>69850</xdr:rowOff>
    </xdr:from>
    <xdr:to>
      <xdr:col>5</xdr:col>
      <xdr:colOff>88900</xdr:colOff>
      <xdr:row>56</xdr:row>
      <xdr:rowOff>6350</xdr:rowOff>
    </xdr:to>
    <xdr:sp macro="" textlink="">
      <xdr:nvSpPr>
        <xdr:cNvPr id="10" name="Freeform 9">
          <a:extLst>
            <a:ext uri="{FF2B5EF4-FFF2-40B4-BE49-F238E27FC236}">
              <a16:creationId xmlns:a16="http://schemas.microsoft.com/office/drawing/2014/main" id="{33B7835F-F65F-D044-8DE0-78B3750C4831}"/>
            </a:ext>
          </a:extLst>
        </xdr:cNvPr>
        <xdr:cNvSpPr/>
      </xdr:nvSpPr>
      <xdr:spPr>
        <a:xfrm>
          <a:off x="13520775600" y="89344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52</xdr:row>
      <xdr:rowOff>82550</xdr:rowOff>
    </xdr:from>
    <xdr:to>
      <xdr:col>4</xdr:col>
      <xdr:colOff>635000</xdr:colOff>
      <xdr:row>52</xdr:row>
      <xdr:rowOff>95250</xdr:rowOff>
    </xdr:to>
    <xdr:cxnSp macro="">
      <xdr:nvCxnSpPr>
        <xdr:cNvPr id="12" name="Straight Arrow Connector 11">
          <a:extLst>
            <a:ext uri="{FF2B5EF4-FFF2-40B4-BE49-F238E27FC236}">
              <a16:creationId xmlns:a16="http://schemas.microsoft.com/office/drawing/2014/main" id="{F42FFC88-1702-C488-5403-E5E6C1E6A522}"/>
            </a:ext>
          </a:extLst>
        </xdr:cNvPr>
        <xdr:cNvCxnSpPr/>
      </xdr:nvCxnSpPr>
      <xdr:spPr>
        <a:xfrm flipV="1">
          <a:off x="13521055000" y="16783050"/>
          <a:ext cx="87630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48</xdr:row>
      <xdr:rowOff>101600</xdr:rowOff>
    </xdr:from>
    <xdr:to>
      <xdr:col>4</xdr:col>
      <xdr:colOff>101600</xdr:colOff>
      <xdr:row>54</xdr:row>
      <xdr:rowOff>38100</xdr:rowOff>
    </xdr:to>
    <xdr:sp macro="" textlink="">
      <xdr:nvSpPr>
        <xdr:cNvPr id="13" name="Freeform 12">
          <a:extLst>
            <a:ext uri="{FF2B5EF4-FFF2-40B4-BE49-F238E27FC236}">
              <a16:creationId xmlns:a16="http://schemas.microsoft.com/office/drawing/2014/main" id="{DD8D47BF-6D01-AB88-49EC-48020BF70E63}"/>
            </a:ext>
          </a:extLst>
        </xdr:cNvPr>
        <xdr:cNvSpPr/>
      </xdr:nvSpPr>
      <xdr:spPr>
        <a:xfrm>
          <a:off x="13521588400" y="1598930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55</xdr:row>
      <xdr:rowOff>63500</xdr:rowOff>
    </xdr:from>
    <xdr:to>
      <xdr:col>4</xdr:col>
      <xdr:colOff>368300</xdr:colOff>
      <xdr:row>55</xdr:row>
      <xdr:rowOff>69850</xdr:rowOff>
    </xdr:to>
    <xdr:cxnSp macro="">
      <xdr:nvCxnSpPr>
        <xdr:cNvPr id="14" name="Straight Arrow Connector 13">
          <a:extLst>
            <a:ext uri="{FF2B5EF4-FFF2-40B4-BE49-F238E27FC236}">
              <a16:creationId xmlns:a16="http://schemas.microsoft.com/office/drawing/2014/main" id="{13C27783-05CC-397A-3DA3-D9066FED2D21}"/>
            </a:ext>
          </a:extLst>
        </xdr:cNvPr>
        <xdr:cNvCxnSpPr/>
      </xdr:nvCxnSpPr>
      <xdr:spPr>
        <a:xfrm flipH="1" flipV="1">
          <a:off x="13515445259" y="17649771"/>
          <a:ext cx="425091"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51</xdr:row>
      <xdr:rowOff>196850</xdr:rowOff>
    </xdr:from>
    <xdr:to>
      <xdr:col>5</xdr:col>
      <xdr:colOff>374650</xdr:colOff>
      <xdr:row>57</xdr:row>
      <xdr:rowOff>133350</xdr:rowOff>
    </xdr:to>
    <xdr:sp macro="" textlink="">
      <xdr:nvSpPr>
        <xdr:cNvPr id="16" name="Freeform 15">
          <a:extLst>
            <a:ext uri="{FF2B5EF4-FFF2-40B4-BE49-F238E27FC236}">
              <a16:creationId xmlns:a16="http://schemas.microsoft.com/office/drawing/2014/main" id="{564A67B0-A3A7-279C-3DCF-CC37A2E08B93}"/>
            </a:ext>
          </a:extLst>
        </xdr:cNvPr>
        <xdr:cNvSpPr/>
      </xdr:nvSpPr>
      <xdr:spPr>
        <a:xfrm>
          <a:off x="13514613768" y="16965155"/>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55</xdr:row>
      <xdr:rowOff>171450</xdr:rowOff>
    </xdr:from>
    <xdr:ext cx="120979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𝑁𝑜𝑟𝑚𝑎𝑙</m:t>
                    </m:r>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(𝑁𝑜𝑟𝑚𝑎𝑙)</a:t>
              </a:r>
              <a:endParaRPr lang="en-US" sz="1100"/>
            </a:p>
          </xdr:txBody>
        </xdr:sp>
      </mc:Fallback>
    </mc:AlternateContent>
    <xdr:clientData/>
  </xdr:oneCellAnchor>
  <xdr:oneCellAnchor>
    <xdr:from>
      <xdr:col>0</xdr:col>
      <xdr:colOff>641351</xdr:colOff>
      <xdr:row>53</xdr:row>
      <xdr:rowOff>171450</xdr:rowOff>
    </xdr:from>
    <xdr:ext cx="120979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57</xdr:row>
      <xdr:rowOff>44450</xdr:rowOff>
    </xdr:from>
    <xdr:ext cx="120979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63</xdr:row>
      <xdr:rowOff>88900</xdr:rowOff>
    </xdr:from>
    <xdr:to>
      <xdr:col>5</xdr:col>
      <xdr:colOff>387350</xdr:colOff>
      <xdr:row>75</xdr:row>
      <xdr:rowOff>184150</xdr:rowOff>
    </xdr:to>
    <xdr:cxnSp macro="">
      <xdr:nvCxnSpPr>
        <xdr:cNvPr id="21" name="Straight Arrow Connector 20">
          <a:extLst>
            <a:ext uri="{FF2B5EF4-FFF2-40B4-BE49-F238E27FC236}">
              <a16:creationId xmlns:a16="http://schemas.microsoft.com/office/drawing/2014/main" id="{BF7B17B9-F1C5-9E41-8BE9-93F3942D7C5C}"/>
            </a:ext>
          </a:extLst>
        </xdr:cNvPr>
        <xdr:cNvCxnSpPr/>
      </xdr:nvCxnSpPr>
      <xdr:spPr>
        <a:xfrm flipH="1" flipV="1">
          <a:off x="13520477150" y="159766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73</xdr:row>
      <xdr:rowOff>63500</xdr:rowOff>
    </xdr:from>
    <xdr:to>
      <xdr:col>5</xdr:col>
      <xdr:colOff>711200</xdr:colOff>
      <xdr:row>73</xdr:row>
      <xdr:rowOff>82550</xdr:rowOff>
    </xdr:to>
    <xdr:cxnSp macro="">
      <xdr:nvCxnSpPr>
        <xdr:cNvPr id="22" name="Straight Arrow Connector 21">
          <a:extLst>
            <a:ext uri="{FF2B5EF4-FFF2-40B4-BE49-F238E27FC236}">
              <a16:creationId xmlns:a16="http://schemas.microsoft.com/office/drawing/2014/main" id="{C26D0203-0BA0-3946-8A6E-5BEF24E4DAA7}"/>
            </a:ext>
          </a:extLst>
        </xdr:cNvPr>
        <xdr:cNvCxnSpPr/>
      </xdr:nvCxnSpPr>
      <xdr:spPr>
        <a:xfrm>
          <a:off x="13520153300" y="179832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65</xdr:row>
      <xdr:rowOff>69850</xdr:rowOff>
    </xdr:from>
    <xdr:to>
      <xdr:col>5</xdr:col>
      <xdr:colOff>88900</xdr:colOff>
      <xdr:row>71</xdr:row>
      <xdr:rowOff>6350</xdr:rowOff>
    </xdr:to>
    <xdr:sp macro="" textlink="">
      <xdr:nvSpPr>
        <xdr:cNvPr id="23" name="Freeform 22">
          <a:extLst>
            <a:ext uri="{FF2B5EF4-FFF2-40B4-BE49-F238E27FC236}">
              <a16:creationId xmlns:a16="http://schemas.microsoft.com/office/drawing/2014/main" id="{C117BFAB-BAD3-304C-A6EE-77E29235ACF7}"/>
            </a:ext>
          </a:extLst>
        </xdr:cNvPr>
        <xdr:cNvSpPr/>
      </xdr:nvSpPr>
      <xdr:spPr>
        <a:xfrm>
          <a:off x="13520775600" y="163639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67</xdr:row>
      <xdr:rowOff>82550</xdr:rowOff>
    </xdr:from>
    <xdr:to>
      <xdr:col>4</xdr:col>
      <xdr:colOff>635000</xdr:colOff>
      <xdr:row>67</xdr:row>
      <xdr:rowOff>95250</xdr:rowOff>
    </xdr:to>
    <xdr:cxnSp macro="">
      <xdr:nvCxnSpPr>
        <xdr:cNvPr id="24" name="Straight Arrow Connector 23">
          <a:extLst>
            <a:ext uri="{FF2B5EF4-FFF2-40B4-BE49-F238E27FC236}">
              <a16:creationId xmlns:a16="http://schemas.microsoft.com/office/drawing/2014/main" id="{46B47D73-D8ED-9341-99C8-284F76F2FFB1}"/>
            </a:ext>
          </a:extLst>
        </xdr:cNvPr>
        <xdr:cNvCxnSpPr/>
      </xdr:nvCxnSpPr>
      <xdr:spPr>
        <a:xfrm flipV="1">
          <a:off x="13515178559" y="20122719"/>
          <a:ext cx="875941"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63</xdr:row>
      <xdr:rowOff>101600</xdr:rowOff>
    </xdr:from>
    <xdr:to>
      <xdr:col>4</xdr:col>
      <xdr:colOff>101600</xdr:colOff>
      <xdr:row>69</xdr:row>
      <xdr:rowOff>38100</xdr:rowOff>
    </xdr:to>
    <xdr:sp macro="" textlink="">
      <xdr:nvSpPr>
        <xdr:cNvPr id="25" name="Freeform 24">
          <a:extLst>
            <a:ext uri="{FF2B5EF4-FFF2-40B4-BE49-F238E27FC236}">
              <a16:creationId xmlns:a16="http://schemas.microsoft.com/office/drawing/2014/main" id="{026A75C5-CEA5-9540-8281-FB73AF29EFE3}"/>
            </a:ext>
          </a:extLst>
        </xdr:cNvPr>
        <xdr:cNvSpPr/>
      </xdr:nvSpPr>
      <xdr:spPr>
        <a:xfrm>
          <a:off x="13515711959" y="19323803"/>
          <a:ext cx="1682033" cy="116345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70</xdr:row>
      <xdr:rowOff>63500</xdr:rowOff>
    </xdr:from>
    <xdr:to>
      <xdr:col>4</xdr:col>
      <xdr:colOff>368300</xdr:colOff>
      <xdr:row>70</xdr:row>
      <xdr:rowOff>69850</xdr:rowOff>
    </xdr:to>
    <xdr:cxnSp macro="">
      <xdr:nvCxnSpPr>
        <xdr:cNvPr id="26" name="Straight Arrow Connector 25">
          <a:extLst>
            <a:ext uri="{FF2B5EF4-FFF2-40B4-BE49-F238E27FC236}">
              <a16:creationId xmlns:a16="http://schemas.microsoft.com/office/drawing/2014/main" id="{2F7674EC-6A6B-C848-80B2-15331A697DE4}"/>
            </a:ext>
          </a:extLst>
        </xdr:cNvPr>
        <xdr:cNvCxnSpPr/>
      </xdr:nvCxnSpPr>
      <xdr:spPr>
        <a:xfrm flipH="1" flipV="1">
          <a:off x="13521321700" y="17373600"/>
          <a:ext cx="4254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66</xdr:row>
      <xdr:rowOff>196850</xdr:rowOff>
    </xdr:from>
    <xdr:to>
      <xdr:col>5</xdr:col>
      <xdr:colOff>374650</xdr:colOff>
      <xdr:row>72</xdr:row>
      <xdr:rowOff>133350</xdr:rowOff>
    </xdr:to>
    <xdr:sp macro="" textlink="">
      <xdr:nvSpPr>
        <xdr:cNvPr id="27" name="Freeform 26">
          <a:extLst>
            <a:ext uri="{FF2B5EF4-FFF2-40B4-BE49-F238E27FC236}">
              <a16:creationId xmlns:a16="http://schemas.microsoft.com/office/drawing/2014/main" id="{015B324F-4031-0F42-A13E-13ECC12625E7}"/>
            </a:ext>
          </a:extLst>
        </xdr:cNvPr>
        <xdr:cNvSpPr/>
      </xdr:nvSpPr>
      <xdr:spPr>
        <a:xfrm>
          <a:off x="13520489850" y="166941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70</xdr:row>
      <xdr:rowOff>171450</xdr:rowOff>
    </xdr:from>
    <xdr:ext cx="120979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𝐼𝑛𝑓𝑒𝑟𝑖𝑜𝑟</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(𝐼𝑛𝑓𝑒𝑟𝑖𝑜𝑟)</a:t>
              </a:r>
              <a:endParaRPr lang="en-US" sz="1100"/>
            </a:p>
          </xdr:txBody>
        </xdr:sp>
      </mc:Fallback>
    </mc:AlternateContent>
    <xdr:clientData/>
  </xdr:oneCellAnchor>
  <xdr:oneCellAnchor>
    <xdr:from>
      <xdr:col>0</xdr:col>
      <xdr:colOff>641351</xdr:colOff>
      <xdr:row>68</xdr:row>
      <xdr:rowOff>171450</xdr:rowOff>
    </xdr:from>
    <xdr:ext cx="120979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72</xdr:row>
      <xdr:rowOff>44450</xdr:rowOff>
    </xdr:from>
    <xdr:ext cx="1209793"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115</xdr:row>
      <xdr:rowOff>88900</xdr:rowOff>
    </xdr:from>
    <xdr:to>
      <xdr:col>5</xdr:col>
      <xdr:colOff>387350</xdr:colOff>
      <xdr:row>127</xdr:row>
      <xdr:rowOff>184150</xdr:rowOff>
    </xdr:to>
    <xdr:cxnSp macro="">
      <xdr:nvCxnSpPr>
        <xdr:cNvPr id="5" name="Straight Arrow Connector 4">
          <a:extLst>
            <a:ext uri="{FF2B5EF4-FFF2-40B4-BE49-F238E27FC236}">
              <a16:creationId xmlns:a16="http://schemas.microsoft.com/office/drawing/2014/main" id="{375C5125-06B8-0C47-8A8C-0BD81067E5E0}"/>
            </a:ext>
          </a:extLst>
        </xdr:cNvPr>
        <xdr:cNvCxnSpPr/>
      </xdr:nvCxnSpPr>
      <xdr:spPr>
        <a:xfrm flipH="1" flipV="1">
          <a:off x="13514601068" y="8785171"/>
          <a:ext cx="19050" cy="254914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125</xdr:row>
      <xdr:rowOff>63500</xdr:rowOff>
    </xdr:from>
    <xdr:to>
      <xdr:col>5</xdr:col>
      <xdr:colOff>711200</xdr:colOff>
      <xdr:row>125</xdr:row>
      <xdr:rowOff>82550</xdr:rowOff>
    </xdr:to>
    <xdr:cxnSp macro="">
      <xdr:nvCxnSpPr>
        <xdr:cNvPr id="6" name="Straight Arrow Connector 5">
          <a:extLst>
            <a:ext uri="{FF2B5EF4-FFF2-40B4-BE49-F238E27FC236}">
              <a16:creationId xmlns:a16="http://schemas.microsoft.com/office/drawing/2014/main" id="{C389910B-0E08-194F-9E1D-D7FDEDB23764}"/>
            </a:ext>
          </a:extLst>
        </xdr:cNvPr>
        <xdr:cNvCxnSpPr/>
      </xdr:nvCxnSpPr>
      <xdr:spPr>
        <a:xfrm>
          <a:off x="13514277218" y="10804686"/>
          <a:ext cx="2913574"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117</xdr:row>
      <xdr:rowOff>69850</xdr:rowOff>
    </xdr:from>
    <xdr:to>
      <xdr:col>5</xdr:col>
      <xdr:colOff>88900</xdr:colOff>
      <xdr:row>123</xdr:row>
      <xdr:rowOff>6350</xdr:rowOff>
    </xdr:to>
    <xdr:sp macro="" textlink="">
      <xdr:nvSpPr>
        <xdr:cNvPr id="11" name="Freeform 10">
          <a:extLst>
            <a:ext uri="{FF2B5EF4-FFF2-40B4-BE49-F238E27FC236}">
              <a16:creationId xmlns:a16="http://schemas.microsoft.com/office/drawing/2014/main" id="{76C00023-A6BF-964F-890C-813E1D0A7442}"/>
            </a:ext>
          </a:extLst>
        </xdr:cNvPr>
        <xdr:cNvSpPr/>
      </xdr:nvSpPr>
      <xdr:spPr>
        <a:xfrm>
          <a:off x="13514899518" y="9175104"/>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234236</xdr:colOff>
      <xdr:row>120</xdr:row>
      <xdr:rowOff>117118</xdr:rowOff>
    </xdr:from>
    <xdr:to>
      <xdr:col>4</xdr:col>
      <xdr:colOff>373314</xdr:colOff>
      <xdr:row>121</xdr:row>
      <xdr:rowOff>76859</xdr:rowOff>
    </xdr:to>
    <xdr:sp macro="" textlink="">
      <xdr:nvSpPr>
        <xdr:cNvPr id="15" name="Oval 14">
          <a:extLst>
            <a:ext uri="{FF2B5EF4-FFF2-40B4-BE49-F238E27FC236}">
              <a16:creationId xmlns:a16="http://schemas.microsoft.com/office/drawing/2014/main" id="{03D855E9-EE0E-EECE-2CCC-1E06789D8FCB}"/>
            </a:ext>
          </a:extLst>
        </xdr:cNvPr>
        <xdr:cNvSpPr/>
      </xdr:nvSpPr>
      <xdr:spPr>
        <a:xfrm>
          <a:off x="13548294121" y="31028991"/>
          <a:ext cx="139078" cy="164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a:t>
          </a:r>
        </a:p>
      </xdr:txBody>
    </xdr:sp>
    <xdr:clientData/>
  </xdr:twoCellAnchor>
  <xdr:twoCellAnchor>
    <xdr:from>
      <xdr:col>4</xdr:col>
      <xdr:colOff>347694</xdr:colOff>
      <xdr:row>118</xdr:row>
      <xdr:rowOff>182997</xdr:rowOff>
    </xdr:from>
    <xdr:to>
      <xdr:col>4</xdr:col>
      <xdr:colOff>651470</xdr:colOff>
      <xdr:row>120</xdr:row>
      <xdr:rowOff>87839</xdr:rowOff>
    </xdr:to>
    <xdr:cxnSp macro="">
      <xdr:nvCxnSpPr>
        <xdr:cNvPr id="31" name="Straight Arrow Connector 30">
          <a:extLst>
            <a:ext uri="{FF2B5EF4-FFF2-40B4-BE49-F238E27FC236}">
              <a16:creationId xmlns:a16="http://schemas.microsoft.com/office/drawing/2014/main" id="{819A355C-69BF-DC89-7CAA-0ECC26EC5C81}"/>
            </a:ext>
          </a:extLst>
        </xdr:cNvPr>
        <xdr:cNvCxnSpPr/>
      </xdr:nvCxnSpPr>
      <xdr:spPr>
        <a:xfrm flipH="1" flipV="1">
          <a:off x="13548015965" y="30684957"/>
          <a:ext cx="303776" cy="3147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618530</xdr:colOff>
      <xdr:row>117</xdr:row>
      <xdr:rowOff>25618</xdr:rowOff>
    </xdr:from>
    <xdr:to>
      <xdr:col>5</xdr:col>
      <xdr:colOff>259856</xdr:colOff>
      <xdr:row>118</xdr:row>
      <xdr:rowOff>186656</xdr:rowOff>
    </xdr:to>
    <xdr:sp macro="" textlink="">
      <xdr:nvSpPr>
        <xdr:cNvPr id="32" name="Oval 31">
          <a:extLst>
            <a:ext uri="{FF2B5EF4-FFF2-40B4-BE49-F238E27FC236}">
              <a16:creationId xmlns:a16="http://schemas.microsoft.com/office/drawing/2014/main" id="{7C679229-B9E0-661A-AB84-36AFDFE6C5CB}"/>
            </a:ext>
          </a:extLst>
        </xdr:cNvPr>
        <xdr:cNvSpPr/>
      </xdr:nvSpPr>
      <xdr:spPr>
        <a:xfrm>
          <a:off x="13547580432" y="30322621"/>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K2</a:t>
          </a:r>
        </a:p>
      </xdr:txBody>
    </xdr:sp>
    <xdr:clientData/>
  </xdr:twoCellAnchor>
  <xdr:twoCellAnchor>
    <xdr:from>
      <xdr:col>3</xdr:col>
      <xdr:colOff>468473</xdr:colOff>
      <xdr:row>121</xdr:row>
      <xdr:rowOff>14640</xdr:rowOff>
    </xdr:from>
    <xdr:to>
      <xdr:col>4</xdr:col>
      <xdr:colOff>153718</xdr:colOff>
      <xdr:row>122</xdr:row>
      <xdr:rowOff>0</xdr:rowOff>
    </xdr:to>
    <xdr:cxnSp macro="">
      <xdr:nvCxnSpPr>
        <xdr:cNvPr id="33" name="Straight Arrow Connector 32">
          <a:extLst>
            <a:ext uri="{FF2B5EF4-FFF2-40B4-BE49-F238E27FC236}">
              <a16:creationId xmlns:a16="http://schemas.microsoft.com/office/drawing/2014/main" id="{95C67DE3-B39E-AAA5-CCAF-896C0A32C0BB}"/>
            </a:ext>
          </a:extLst>
        </xdr:cNvPr>
        <xdr:cNvCxnSpPr/>
      </xdr:nvCxnSpPr>
      <xdr:spPr>
        <a:xfrm>
          <a:off x="13548513717" y="31131470"/>
          <a:ext cx="512392" cy="190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29279</xdr:colOff>
      <xdr:row>121</xdr:row>
      <xdr:rowOff>150056</xdr:rowOff>
    </xdr:from>
    <xdr:to>
      <xdr:col>3</xdr:col>
      <xdr:colOff>497752</xdr:colOff>
      <xdr:row>123</xdr:row>
      <xdr:rowOff>106137</xdr:rowOff>
    </xdr:to>
    <xdr:sp macro="" textlink="">
      <xdr:nvSpPr>
        <xdr:cNvPr id="35" name="Oval 34">
          <a:extLst>
            <a:ext uri="{FF2B5EF4-FFF2-40B4-BE49-F238E27FC236}">
              <a16:creationId xmlns:a16="http://schemas.microsoft.com/office/drawing/2014/main" id="{BB43D425-B90A-DA88-A700-345428DF4260}"/>
            </a:ext>
          </a:extLst>
        </xdr:cNvPr>
        <xdr:cNvSpPr/>
      </xdr:nvSpPr>
      <xdr:spPr>
        <a:xfrm>
          <a:off x="13548996830" y="31266886"/>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K3</a:t>
          </a:r>
        </a:p>
      </xdr:txBody>
    </xdr:sp>
    <xdr:clientData/>
  </xdr:twoCellAnchor>
  <xdr:twoCellAnchor>
    <xdr:from>
      <xdr:col>6</xdr:col>
      <xdr:colOff>283882</xdr:colOff>
      <xdr:row>98</xdr:row>
      <xdr:rowOff>134471</xdr:rowOff>
    </xdr:from>
    <xdr:to>
      <xdr:col>6</xdr:col>
      <xdr:colOff>287617</xdr:colOff>
      <xdr:row>104</xdr:row>
      <xdr:rowOff>7470</xdr:rowOff>
    </xdr:to>
    <xdr:cxnSp macro="">
      <xdr:nvCxnSpPr>
        <xdr:cNvPr id="38" name="Straight Arrow Connector 37">
          <a:extLst>
            <a:ext uri="{FF2B5EF4-FFF2-40B4-BE49-F238E27FC236}">
              <a16:creationId xmlns:a16="http://schemas.microsoft.com/office/drawing/2014/main" id="{719E829E-4B86-2530-CE7D-D8B1F2B5C2FB}"/>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56029</xdr:colOff>
      <xdr:row>103</xdr:row>
      <xdr:rowOff>97117</xdr:rowOff>
    </xdr:from>
    <xdr:to>
      <xdr:col>6</xdr:col>
      <xdr:colOff>407147</xdr:colOff>
      <xdr:row>103</xdr:row>
      <xdr:rowOff>100853</xdr:rowOff>
    </xdr:to>
    <xdr:cxnSp macro="">
      <xdr:nvCxnSpPr>
        <xdr:cNvPr id="39" name="Straight Arrow Connector 38">
          <a:extLst>
            <a:ext uri="{FF2B5EF4-FFF2-40B4-BE49-F238E27FC236}">
              <a16:creationId xmlns:a16="http://schemas.microsoft.com/office/drawing/2014/main" id="{66449650-BA6D-5D8B-18D1-E65950892E92}"/>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194235</xdr:colOff>
      <xdr:row>100</xdr:row>
      <xdr:rowOff>14941</xdr:rowOff>
    </xdr:from>
    <xdr:to>
      <xdr:col>6</xdr:col>
      <xdr:colOff>134470</xdr:colOff>
      <xdr:row>102</xdr:row>
      <xdr:rowOff>153147</xdr:rowOff>
    </xdr:to>
    <xdr:sp macro="" textlink="">
      <xdr:nvSpPr>
        <xdr:cNvPr id="42" name="Freeform 41">
          <a:extLst>
            <a:ext uri="{FF2B5EF4-FFF2-40B4-BE49-F238E27FC236}">
              <a16:creationId xmlns:a16="http://schemas.microsoft.com/office/drawing/2014/main" id="{0CDC14E7-786B-1CC1-37D9-7907A3EE36DE}"/>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803792</xdr:colOff>
      <xdr:row>100</xdr:row>
      <xdr:rowOff>74705</xdr:rowOff>
    </xdr:from>
    <xdr:to>
      <xdr:col>6</xdr:col>
      <xdr:colOff>121771</xdr:colOff>
      <xdr:row>101</xdr:row>
      <xdr:rowOff>78440</xdr:rowOff>
    </xdr:to>
    <xdr:pic>
      <xdr:nvPicPr>
        <xdr:cNvPr id="43" name="Picture 42">
          <a:extLst>
            <a:ext uri="{FF2B5EF4-FFF2-40B4-BE49-F238E27FC236}">
              <a16:creationId xmlns:a16="http://schemas.microsoft.com/office/drawing/2014/main" id="{42CAC5BC-2F71-8D8E-696D-F41ADCB10824}"/>
            </a:ext>
          </a:extLst>
        </xdr:cNvPr>
        <xdr:cNvPicPr>
          <a:picLocks noChangeAspect="1"/>
        </xdr:cNvPicPr>
      </xdr:nvPicPr>
      <xdr:blipFill>
        <a:blip xmlns:r="http://schemas.openxmlformats.org/officeDocument/2006/relationships" r:embed="rId1"/>
        <a:stretch>
          <a:fillRect/>
        </a:stretch>
      </xdr:blipFill>
      <xdr:spPr>
        <a:xfrm>
          <a:off x="13703447170" y="20801852"/>
          <a:ext cx="154685" cy="205441"/>
        </a:xfrm>
        <a:prstGeom prst="rect">
          <a:avLst/>
        </a:prstGeom>
      </xdr:spPr>
    </xdr:pic>
    <xdr:clientData/>
  </xdr:twoCellAnchor>
  <xdr:twoCellAnchor editAs="oneCell">
    <xdr:from>
      <xdr:col>5</xdr:col>
      <xdr:colOff>400380</xdr:colOff>
      <xdr:row>101</xdr:row>
      <xdr:rowOff>156881</xdr:rowOff>
    </xdr:from>
    <xdr:to>
      <xdr:col>5</xdr:col>
      <xdr:colOff>555065</xdr:colOff>
      <xdr:row>102</xdr:row>
      <xdr:rowOff>160616</xdr:rowOff>
    </xdr:to>
    <xdr:pic>
      <xdr:nvPicPr>
        <xdr:cNvPr id="44" name="Picture 43">
          <a:extLst>
            <a:ext uri="{FF2B5EF4-FFF2-40B4-BE49-F238E27FC236}">
              <a16:creationId xmlns:a16="http://schemas.microsoft.com/office/drawing/2014/main" id="{A9C19BE8-3987-64AE-CA10-D2E70B659E14}"/>
            </a:ext>
          </a:extLst>
        </xdr:cNvPr>
        <xdr:cNvPicPr>
          <a:picLocks noChangeAspect="1"/>
        </xdr:cNvPicPr>
      </xdr:nvPicPr>
      <xdr:blipFill>
        <a:blip xmlns:r="http://schemas.openxmlformats.org/officeDocument/2006/relationships" r:embed="rId1"/>
        <a:stretch>
          <a:fillRect/>
        </a:stretch>
      </xdr:blipFill>
      <xdr:spPr>
        <a:xfrm>
          <a:off x="13703850582" y="21085734"/>
          <a:ext cx="154685" cy="205441"/>
        </a:xfrm>
        <a:prstGeom prst="rect">
          <a:avLst/>
        </a:prstGeom>
      </xdr:spPr>
    </xdr:pic>
    <xdr:clientData/>
  </xdr:twoCellAnchor>
  <xdr:twoCellAnchor>
    <xdr:from>
      <xdr:col>8</xdr:col>
      <xdr:colOff>283882</xdr:colOff>
      <xdr:row>98</xdr:row>
      <xdr:rowOff>134471</xdr:rowOff>
    </xdr:from>
    <xdr:to>
      <xdr:col>8</xdr:col>
      <xdr:colOff>287617</xdr:colOff>
      <xdr:row>104</xdr:row>
      <xdr:rowOff>7470</xdr:rowOff>
    </xdr:to>
    <xdr:cxnSp macro="">
      <xdr:nvCxnSpPr>
        <xdr:cNvPr id="45" name="Straight Arrow Connector 44">
          <a:extLst>
            <a:ext uri="{FF2B5EF4-FFF2-40B4-BE49-F238E27FC236}">
              <a16:creationId xmlns:a16="http://schemas.microsoft.com/office/drawing/2014/main" id="{A1A01DD0-1B2F-324F-BB05-D3D2E8E71557}"/>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56029</xdr:colOff>
      <xdr:row>103</xdr:row>
      <xdr:rowOff>97117</xdr:rowOff>
    </xdr:from>
    <xdr:to>
      <xdr:col>8</xdr:col>
      <xdr:colOff>407147</xdr:colOff>
      <xdr:row>103</xdr:row>
      <xdr:rowOff>100853</xdr:rowOff>
    </xdr:to>
    <xdr:cxnSp macro="">
      <xdr:nvCxnSpPr>
        <xdr:cNvPr id="46" name="Straight Arrow Connector 45">
          <a:extLst>
            <a:ext uri="{FF2B5EF4-FFF2-40B4-BE49-F238E27FC236}">
              <a16:creationId xmlns:a16="http://schemas.microsoft.com/office/drawing/2014/main" id="{E5378C3C-E9F6-9B45-92E2-2A635EB994C5}"/>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194235</xdr:colOff>
      <xdr:row>100</xdr:row>
      <xdr:rowOff>14941</xdr:rowOff>
    </xdr:from>
    <xdr:to>
      <xdr:col>8</xdr:col>
      <xdr:colOff>134470</xdr:colOff>
      <xdr:row>102</xdr:row>
      <xdr:rowOff>153147</xdr:rowOff>
    </xdr:to>
    <xdr:sp macro="" textlink="">
      <xdr:nvSpPr>
        <xdr:cNvPr id="47" name="Freeform 46">
          <a:extLst>
            <a:ext uri="{FF2B5EF4-FFF2-40B4-BE49-F238E27FC236}">
              <a16:creationId xmlns:a16="http://schemas.microsoft.com/office/drawing/2014/main" id="{943A5CD4-BE7D-984F-ABDD-8C421E561113}"/>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672353</xdr:colOff>
      <xdr:row>99</xdr:row>
      <xdr:rowOff>78441</xdr:rowOff>
    </xdr:from>
    <xdr:to>
      <xdr:col>7</xdr:col>
      <xdr:colOff>612588</xdr:colOff>
      <xdr:row>102</xdr:row>
      <xdr:rowOff>14941</xdr:rowOff>
    </xdr:to>
    <xdr:sp macro="" textlink="">
      <xdr:nvSpPr>
        <xdr:cNvPr id="50" name="Freeform 49">
          <a:extLst>
            <a:ext uri="{FF2B5EF4-FFF2-40B4-BE49-F238E27FC236}">
              <a16:creationId xmlns:a16="http://schemas.microsoft.com/office/drawing/2014/main" id="{9192A6FA-6023-2BAE-23A1-98809AB14DE4}"/>
            </a:ext>
          </a:extLst>
        </xdr:cNvPr>
        <xdr:cNvSpPr/>
      </xdr:nvSpPr>
      <xdr:spPr>
        <a:xfrm>
          <a:off x="13702119647" y="20603882"/>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4</xdr:col>
      <xdr:colOff>459362</xdr:colOff>
      <xdr:row>14</xdr:row>
      <xdr:rowOff>181470</xdr:rowOff>
    </xdr:from>
    <xdr:to>
      <xdr:col>4</xdr:col>
      <xdr:colOff>717686</xdr:colOff>
      <xdr:row>16</xdr:row>
      <xdr:rowOff>20265</xdr:rowOff>
    </xdr:to>
    <xdr:pic>
      <xdr:nvPicPr>
        <xdr:cNvPr id="34" name="Picture 33">
          <a:extLst>
            <a:ext uri="{FF2B5EF4-FFF2-40B4-BE49-F238E27FC236}">
              <a16:creationId xmlns:a16="http://schemas.microsoft.com/office/drawing/2014/main" id="{8135C501-E6A1-97AD-82BB-5678BFE733E6}"/>
            </a:ext>
          </a:extLst>
        </xdr:cNvPr>
        <xdr:cNvPicPr>
          <a:picLocks noChangeAspect="1"/>
        </xdr:cNvPicPr>
      </xdr:nvPicPr>
      <xdr:blipFill>
        <a:blip xmlns:r="http://schemas.openxmlformats.org/officeDocument/2006/relationships" r:embed="rId2"/>
        <a:stretch>
          <a:fillRect/>
        </a:stretch>
      </xdr:blipFill>
      <xdr:spPr>
        <a:xfrm>
          <a:off x="13720146144" y="3078151"/>
          <a:ext cx="258324" cy="249518"/>
        </a:xfrm>
        <a:prstGeom prst="rect">
          <a:avLst/>
        </a:prstGeom>
      </xdr:spPr>
    </xdr:pic>
    <xdr:clientData/>
  </xdr:twoCellAnchor>
  <xdr:twoCellAnchor editAs="oneCell">
    <xdr:from>
      <xdr:col>5</xdr:col>
      <xdr:colOff>654199</xdr:colOff>
      <xdr:row>241</xdr:row>
      <xdr:rowOff>182033</xdr:rowOff>
    </xdr:from>
    <xdr:to>
      <xdr:col>7</xdr:col>
      <xdr:colOff>84666</xdr:colOff>
      <xdr:row>250</xdr:row>
      <xdr:rowOff>80432</xdr:rowOff>
    </xdr:to>
    <xdr:pic>
      <xdr:nvPicPr>
        <xdr:cNvPr id="36" name="Picture 35">
          <a:extLst>
            <a:ext uri="{FF2B5EF4-FFF2-40B4-BE49-F238E27FC236}">
              <a16:creationId xmlns:a16="http://schemas.microsoft.com/office/drawing/2014/main" id="{4E8FEB0E-E127-C5E8-8A05-BF4A934DD0A3}"/>
            </a:ext>
          </a:extLst>
        </xdr:cNvPr>
        <xdr:cNvPicPr>
          <a:picLocks noChangeAspect="1"/>
        </xdr:cNvPicPr>
      </xdr:nvPicPr>
      <xdr:blipFill>
        <a:blip xmlns:r="http://schemas.openxmlformats.org/officeDocument/2006/relationships" r:embed="rId3"/>
        <a:stretch>
          <a:fillRect/>
        </a:stretch>
      </xdr:blipFill>
      <xdr:spPr>
        <a:xfrm>
          <a:off x="13727116734" y="50448633"/>
          <a:ext cx="1106867" cy="1727199"/>
        </a:xfrm>
        <a:prstGeom prst="rect">
          <a:avLst/>
        </a:prstGeom>
      </xdr:spPr>
    </xdr:pic>
    <xdr:clientData/>
  </xdr:twoCellAnchor>
  <xdr:twoCellAnchor editAs="oneCell">
    <xdr:from>
      <xdr:col>6</xdr:col>
      <xdr:colOff>196591</xdr:colOff>
      <xdr:row>293</xdr:row>
      <xdr:rowOff>117136</xdr:rowOff>
    </xdr:from>
    <xdr:to>
      <xdr:col>8</xdr:col>
      <xdr:colOff>573842</xdr:colOff>
      <xdr:row>303</xdr:row>
      <xdr:rowOff>16645</xdr:rowOff>
    </xdr:to>
    <xdr:pic>
      <xdr:nvPicPr>
        <xdr:cNvPr id="37" name="Picture 36">
          <a:extLst>
            <a:ext uri="{FF2B5EF4-FFF2-40B4-BE49-F238E27FC236}">
              <a16:creationId xmlns:a16="http://schemas.microsoft.com/office/drawing/2014/main" id="{DE5B5F58-B7D2-D1ED-BB9E-064D801D3363}"/>
            </a:ext>
          </a:extLst>
        </xdr:cNvPr>
        <xdr:cNvPicPr>
          <a:picLocks noChangeAspect="1"/>
        </xdr:cNvPicPr>
      </xdr:nvPicPr>
      <xdr:blipFill>
        <a:blip xmlns:r="http://schemas.openxmlformats.org/officeDocument/2006/relationships" r:embed="rId4"/>
        <a:stretch>
          <a:fillRect/>
        </a:stretch>
      </xdr:blipFill>
      <xdr:spPr>
        <a:xfrm>
          <a:off x="13729827712" y="61107961"/>
          <a:ext cx="2054144" cy="1970966"/>
        </a:xfrm>
        <a:prstGeom prst="rect">
          <a:avLst/>
        </a:prstGeom>
      </xdr:spPr>
    </xdr:pic>
    <xdr:clientData/>
  </xdr:twoCellAnchor>
  <xdr:twoCellAnchor editAs="oneCell">
    <xdr:from>
      <xdr:col>4</xdr:col>
      <xdr:colOff>668973</xdr:colOff>
      <xdr:row>316</xdr:row>
      <xdr:rowOff>109673</xdr:rowOff>
    </xdr:from>
    <xdr:to>
      <xdr:col>7</xdr:col>
      <xdr:colOff>435198</xdr:colOff>
      <xdr:row>324</xdr:row>
      <xdr:rowOff>58012</xdr:rowOff>
    </xdr:to>
    <xdr:pic>
      <xdr:nvPicPr>
        <xdr:cNvPr id="40" name="Picture 39">
          <a:extLst>
            <a:ext uri="{FF2B5EF4-FFF2-40B4-BE49-F238E27FC236}">
              <a16:creationId xmlns:a16="http://schemas.microsoft.com/office/drawing/2014/main" id="{1CAB090F-F5F4-DDB8-DF3E-C515B660082B}"/>
            </a:ext>
          </a:extLst>
        </xdr:cNvPr>
        <xdr:cNvPicPr>
          <a:picLocks noChangeAspect="1"/>
        </xdr:cNvPicPr>
      </xdr:nvPicPr>
      <xdr:blipFill>
        <a:blip xmlns:r="http://schemas.openxmlformats.org/officeDocument/2006/relationships" r:embed="rId5"/>
        <a:stretch>
          <a:fillRect/>
        </a:stretch>
      </xdr:blipFill>
      <xdr:spPr>
        <a:xfrm>
          <a:off x="13694241346" y="65815187"/>
          <a:ext cx="2274867" cy="157895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6</xdr:col>
      <xdr:colOff>401988</xdr:colOff>
      <xdr:row>150</xdr:row>
      <xdr:rowOff>167199</xdr:rowOff>
    </xdr:from>
    <xdr:to>
      <xdr:col>6</xdr:col>
      <xdr:colOff>569187</xdr:colOff>
      <xdr:row>153</xdr:row>
      <xdr:rowOff>71148</xdr:rowOff>
    </xdr:to>
    <xdr:sp macro="" textlink="">
      <xdr:nvSpPr>
        <xdr:cNvPr id="2" name="Left Brace 1">
          <a:extLst>
            <a:ext uri="{FF2B5EF4-FFF2-40B4-BE49-F238E27FC236}">
              <a16:creationId xmlns:a16="http://schemas.microsoft.com/office/drawing/2014/main" id="{FB1DF528-36CD-2B3C-9931-D5D1566A4FD5}"/>
            </a:ext>
          </a:extLst>
        </xdr:cNvPr>
        <xdr:cNvSpPr/>
      </xdr:nvSpPr>
      <xdr:spPr>
        <a:xfrm>
          <a:off x="13516556639" y="25140308"/>
          <a:ext cx="167199" cy="51226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42689</xdr:colOff>
      <xdr:row>292</xdr:row>
      <xdr:rowOff>10672</xdr:rowOff>
    </xdr:from>
    <xdr:to>
      <xdr:col>2</xdr:col>
      <xdr:colOff>213446</xdr:colOff>
      <xdr:row>292</xdr:row>
      <xdr:rowOff>202773</xdr:rowOff>
    </xdr:to>
    <xdr:sp macro="" textlink="">
      <xdr:nvSpPr>
        <xdr:cNvPr id="3" name="Rectangle 2">
          <a:extLst>
            <a:ext uri="{FF2B5EF4-FFF2-40B4-BE49-F238E27FC236}">
              <a16:creationId xmlns:a16="http://schemas.microsoft.com/office/drawing/2014/main" id="{DBEF35B8-1C6A-776E-6E19-D335FC884C34}"/>
            </a:ext>
          </a:extLst>
        </xdr:cNvPr>
        <xdr:cNvSpPr/>
      </xdr:nvSpPr>
      <xdr:spPr>
        <a:xfrm>
          <a:off x="13520213669" y="4524330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572745</xdr:colOff>
      <xdr:row>295</xdr:row>
      <xdr:rowOff>7115</xdr:rowOff>
    </xdr:from>
    <xdr:to>
      <xdr:col>3</xdr:col>
      <xdr:colOff>743502</xdr:colOff>
      <xdr:row>295</xdr:row>
      <xdr:rowOff>199216</xdr:rowOff>
    </xdr:to>
    <xdr:sp macro="" textlink="">
      <xdr:nvSpPr>
        <xdr:cNvPr id="4" name="Rectangle 3">
          <a:extLst>
            <a:ext uri="{FF2B5EF4-FFF2-40B4-BE49-F238E27FC236}">
              <a16:creationId xmlns:a16="http://schemas.microsoft.com/office/drawing/2014/main" id="{FB7DA998-4B03-6895-A78C-E7482AF3E686}"/>
            </a:ext>
          </a:extLst>
        </xdr:cNvPr>
        <xdr:cNvSpPr/>
      </xdr:nvSpPr>
      <xdr:spPr>
        <a:xfrm>
          <a:off x="13518858291" y="45862297"/>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668796</xdr:colOff>
      <xdr:row>295</xdr:row>
      <xdr:rowOff>3558</xdr:rowOff>
    </xdr:from>
    <xdr:to>
      <xdr:col>0</xdr:col>
      <xdr:colOff>839553</xdr:colOff>
      <xdr:row>295</xdr:row>
      <xdr:rowOff>195659</xdr:rowOff>
    </xdr:to>
    <xdr:sp macro="" textlink="">
      <xdr:nvSpPr>
        <xdr:cNvPr id="5" name="Rectangle 4">
          <a:extLst>
            <a:ext uri="{FF2B5EF4-FFF2-40B4-BE49-F238E27FC236}">
              <a16:creationId xmlns:a16="http://schemas.microsoft.com/office/drawing/2014/main" id="{ABFA0FE3-3E17-2186-5644-15DC2F46F793}"/>
            </a:ext>
          </a:extLst>
        </xdr:cNvPr>
        <xdr:cNvSpPr/>
      </xdr:nvSpPr>
      <xdr:spPr>
        <a:xfrm>
          <a:off x="13521312912" y="4585874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85379</xdr:colOff>
      <xdr:row>320</xdr:row>
      <xdr:rowOff>14229</xdr:rowOff>
    </xdr:from>
    <xdr:to>
      <xdr:col>2</xdr:col>
      <xdr:colOff>256136</xdr:colOff>
      <xdr:row>320</xdr:row>
      <xdr:rowOff>206330</xdr:rowOff>
    </xdr:to>
    <xdr:sp macro="" textlink="">
      <xdr:nvSpPr>
        <xdr:cNvPr id="9" name="Rectangle 8">
          <a:extLst>
            <a:ext uri="{FF2B5EF4-FFF2-40B4-BE49-F238E27FC236}">
              <a16:creationId xmlns:a16="http://schemas.microsoft.com/office/drawing/2014/main" id="{BDC7055A-254E-5749-81B5-D17C76439C97}"/>
            </a:ext>
          </a:extLst>
        </xdr:cNvPr>
        <xdr:cNvSpPr/>
      </xdr:nvSpPr>
      <xdr:spPr>
        <a:xfrm>
          <a:off x="13520170979" y="51155742"/>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544286</xdr:colOff>
      <xdr:row>325</xdr:row>
      <xdr:rowOff>10672</xdr:rowOff>
    </xdr:from>
    <xdr:to>
      <xdr:col>3</xdr:col>
      <xdr:colOff>715043</xdr:colOff>
      <xdr:row>326</xdr:row>
      <xdr:rowOff>0</xdr:rowOff>
    </xdr:to>
    <xdr:sp macro="" textlink="">
      <xdr:nvSpPr>
        <xdr:cNvPr id="10" name="Rectangle 9">
          <a:extLst>
            <a:ext uri="{FF2B5EF4-FFF2-40B4-BE49-F238E27FC236}">
              <a16:creationId xmlns:a16="http://schemas.microsoft.com/office/drawing/2014/main" id="{A8D6FDA6-04E1-CE46-8D1F-ECA5FB8A11E0}"/>
            </a:ext>
          </a:extLst>
        </xdr:cNvPr>
        <xdr:cNvSpPr/>
      </xdr:nvSpPr>
      <xdr:spPr>
        <a:xfrm>
          <a:off x="13518886750" y="5218028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704371</xdr:colOff>
      <xdr:row>325</xdr:row>
      <xdr:rowOff>10673</xdr:rowOff>
    </xdr:from>
    <xdr:to>
      <xdr:col>0</xdr:col>
      <xdr:colOff>875128</xdr:colOff>
      <xdr:row>326</xdr:row>
      <xdr:rowOff>1</xdr:rowOff>
    </xdr:to>
    <xdr:sp macro="" textlink="">
      <xdr:nvSpPr>
        <xdr:cNvPr id="11" name="Rectangle 10">
          <a:extLst>
            <a:ext uri="{FF2B5EF4-FFF2-40B4-BE49-F238E27FC236}">
              <a16:creationId xmlns:a16="http://schemas.microsoft.com/office/drawing/2014/main" id="{42F29786-5E99-A442-885C-DAE6C3559485}"/>
            </a:ext>
          </a:extLst>
        </xdr:cNvPr>
        <xdr:cNvSpPr/>
      </xdr:nvSpPr>
      <xdr:spPr>
        <a:xfrm>
          <a:off x="13521277337" y="52180281"/>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5</xdr:col>
      <xdr:colOff>571714</xdr:colOff>
      <xdr:row>308</xdr:row>
      <xdr:rowOff>200401</xdr:rowOff>
    </xdr:from>
    <xdr:to>
      <xdr:col>7</xdr:col>
      <xdr:colOff>154180</xdr:colOff>
      <xdr:row>315</xdr:row>
      <xdr:rowOff>74083</xdr:rowOff>
    </xdr:to>
    <xdr:pic>
      <xdr:nvPicPr>
        <xdr:cNvPr id="12" name="Picture 11" descr="Amazon.com: ראש תפוחי אדמה קלאסי, כולל 13 חלקים וחתיכות ליצירת פנים  מצחיקות, מושלם למילוי סלסלת פסחא, צעצועים ומתנות לילדים, בגילאי שנתיים  ומעלה : צעצועים ומשחקים">
          <a:extLst>
            <a:ext uri="{FF2B5EF4-FFF2-40B4-BE49-F238E27FC236}">
              <a16:creationId xmlns:a16="http://schemas.microsoft.com/office/drawing/2014/main" id="{83E0E965-9172-431C-2768-0E73C6B1948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9059320" y="39028980"/>
          <a:ext cx="1233466" cy="1300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56919</xdr:colOff>
      <xdr:row>347</xdr:row>
      <xdr:rowOff>10671</xdr:rowOff>
    </xdr:from>
    <xdr:to>
      <xdr:col>4</xdr:col>
      <xdr:colOff>227676</xdr:colOff>
      <xdr:row>347</xdr:row>
      <xdr:rowOff>202772</xdr:rowOff>
    </xdr:to>
    <xdr:sp macro="" textlink="">
      <xdr:nvSpPr>
        <xdr:cNvPr id="13" name="Rectangle 12">
          <a:extLst>
            <a:ext uri="{FF2B5EF4-FFF2-40B4-BE49-F238E27FC236}">
              <a16:creationId xmlns:a16="http://schemas.microsoft.com/office/drawing/2014/main" id="{2B03F64E-06B3-FD42-9D3C-FDBA1BD89CDC}"/>
            </a:ext>
          </a:extLst>
        </xdr:cNvPr>
        <xdr:cNvSpPr/>
      </xdr:nvSpPr>
      <xdr:spPr>
        <a:xfrm>
          <a:off x="13518548795" y="5685829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586975</xdr:colOff>
      <xdr:row>351</xdr:row>
      <xdr:rowOff>7115</xdr:rowOff>
    </xdr:from>
    <xdr:to>
      <xdr:col>5</xdr:col>
      <xdr:colOff>757732</xdr:colOff>
      <xdr:row>351</xdr:row>
      <xdr:rowOff>199216</xdr:rowOff>
    </xdr:to>
    <xdr:sp macro="" textlink="">
      <xdr:nvSpPr>
        <xdr:cNvPr id="14" name="Rectangle 13">
          <a:extLst>
            <a:ext uri="{FF2B5EF4-FFF2-40B4-BE49-F238E27FC236}">
              <a16:creationId xmlns:a16="http://schemas.microsoft.com/office/drawing/2014/main" id="{A5861B9E-2EB2-634D-8C0F-642446725878}"/>
            </a:ext>
          </a:extLst>
        </xdr:cNvPr>
        <xdr:cNvSpPr/>
      </xdr:nvSpPr>
      <xdr:spPr>
        <a:xfrm>
          <a:off x="13517193416" y="57680056"/>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693699</xdr:colOff>
      <xdr:row>351</xdr:row>
      <xdr:rowOff>7114</xdr:rowOff>
    </xdr:from>
    <xdr:to>
      <xdr:col>0</xdr:col>
      <xdr:colOff>864456</xdr:colOff>
      <xdr:row>351</xdr:row>
      <xdr:rowOff>199215</xdr:rowOff>
    </xdr:to>
    <xdr:sp macro="" textlink="">
      <xdr:nvSpPr>
        <xdr:cNvPr id="15" name="Rectangle 14">
          <a:extLst>
            <a:ext uri="{FF2B5EF4-FFF2-40B4-BE49-F238E27FC236}">
              <a16:creationId xmlns:a16="http://schemas.microsoft.com/office/drawing/2014/main" id="{0A12F23B-F13E-E448-922D-4F836C285EDB}"/>
            </a:ext>
          </a:extLst>
        </xdr:cNvPr>
        <xdr:cNvSpPr/>
      </xdr:nvSpPr>
      <xdr:spPr>
        <a:xfrm>
          <a:off x="13521288009" y="5768005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56854</xdr:colOff>
      <xdr:row>377</xdr:row>
      <xdr:rowOff>5349</xdr:rowOff>
    </xdr:from>
    <xdr:to>
      <xdr:col>2</xdr:col>
      <xdr:colOff>227611</xdr:colOff>
      <xdr:row>377</xdr:row>
      <xdr:rowOff>199413</xdr:rowOff>
    </xdr:to>
    <xdr:sp macro="" textlink="">
      <xdr:nvSpPr>
        <xdr:cNvPr id="16" name="Rectangle 15">
          <a:extLst>
            <a:ext uri="{FF2B5EF4-FFF2-40B4-BE49-F238E27FC236}">
              <a16:creationId xmlns:a16="http://schemas.microsoft.com/office/drawing/2014/main" id="{3974828C-C4E5-BD46-B484-918C12F30014}"/>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146760</xdr:colOff>
      <xdr:row>380</xdr:row>
      <xdr:rowOff>12107</xdr:rowOff>
    </xdr:from>
    <xdr:to>
      <xdr:col>3</xdr:col>
      <xdr:colOff>317517</xdr:colOff>
      <xdr:row>381</xdr:row>
      <xdr:rowOff>1435</xdr:rowOff>
    </xdr:to>
    <xdr:sp macro="" textlink="">
      <xdr:nvSpPr>
        <xdr:cNvPr id="17" name="Rectangle 16">
          <a:extLst>
            <a:ext uri="{FF2B5EF4-FFF2-40B4-BE49-F238E27FC236}">
              <a16:creationId xmlns:a16="http://schemas.microsoft.com/office/drawing/2014/main" id="{2143BC74-D050-C845-9B28-880B78CA5FBA}"/>
            </a:ext>
          </a:extLst>
        </xdr:cNvPr>
        <xdr:cNvSpPr/>
      </xdr:nvSpPr>
      <xdr:spPr>
        <a:xfrm>
          <a:off x="13519577848" y="64295860"/>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646655</xdr:colOff>
      <xdr:row>380</xdr:row>
      <xdr:rowOff>10063</xdr:rowOff>
    </xdr:from>
    <xdr:to>
      <xdr:col>0</xdr:col>
      <xdr:colOff>817412</xdr:colOff>
      <xdr:row>380</xdr:row>
      <xdr:rowOff>204125</xdr:rowOff>
    </xdr:to>
    <xdr:sp macro="" textlink="">
      <xdr:nvSpPr>
        <xdr:cNvPr id="18" name="Rectangle 17">
          <a:extLst>
            <a:ext uri="{FF2B5EF4-FFF2-40B4-BE49-F238E27FC236}">
              <a16:creationId xmlns:a16="http://schemas.microsoft.com/office/drawing/2014/main" id="{D355830B-C1FD-C943-BE19-10F76C3E74C3}"/>
            </a:ext>
          </a:extLst>
        </xdr:cNvPr>
        <xdr:cNvSpPr/>
      </xdr:nvSpPr>
      <xdr:spPr>
        <a:xfrm>
          <a:off x="13521630749" y="64293816"/>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6</xdr:col>
      <xdr:colOff>176316</xdr:colOff>
      <xdr:row>379</xdr:row>
      <xdr:rowOff>139999</xdr:rowOff>
    </xdr:from>
    <xdr:to>
      <xdr:col>7</xdr:col>
      <xdr:colOff>358383</xdr:colOff>
      <xdr:row>384</xdr:row>
      <xdr:rowOff>95250</xdr:rowOff>
    </xdr:to>
    <xdr:pic>
      <xdr:nvPicPr>
        <xdr:cNvPr id="19" name="Picture 18">
          <a:extLst>
            <a:ext uri="{FF2B5EF4-FFF2-40B4-BE49-F238E27FC236}">
              <a16:creationId xmlns:a16="http://schemas.microsoft.com/office/drawing/2014/main" id="{86336403-3072-8D4C-1D16-C99E46A47D7A}"/>
            </a:ext>
          </a:extLst>
        </xdr:cNvPr>
        <xdr:cNvPicPr>
          <a:picLocks noChangeAspect="1"/>
        </xdr:cNvPicPr>
      </xdr:nvPicPr>
      <xdr:blipFill>
        <a:blip xmlns:r="http://schemas.openxmlformats.org/officeDocument/2006/relationships" r:embed="rId2"/>
        <a:stretch>
          <a:fillRect/>
        </a:stretch>
      </xdr:blipFill>
      <xdr:spPr>
        <a:xfrm>
          <a:off x="13518855117" y="79901291"/>
          <a:ext cx="1007567" cy="960667"/>
        </a:xfrm>
        <a:prstGeom prst="rect">
          <a:avLst/>
        </a:prstGeom>
      </xdr:spPr>
    </xdr:pic>
    <xdr:clientData/>
  </xdr:twoCellAnchor>
  <xdr:twoCellAnchor>
    <xdr:from>
      <xdr:col>2</xdr:col>
      <xdr:colOff>56854</xdr:colOff>
      <xdr:row>409</xdr:row>
      <xdr:rowOff>5349</xdr:rowOff>
    </xdr:from>
    <xdr:to>
      <xdr:col>2</xdr:col>
      <xdr:colOff>227611</xdr:colOff>
      <xdr:row>409</xdr:row>
      <xdr:rowOff>199413</xdr:rowOff>
    </xdr:to>
    <xdr:sp macro="" textlink="">
      <xdr:nvSpPr>
        <xdr:cNvPr id="20" name="Rectangle 19">
          <a:extLst>
            <a:ext uri="{FF2B5EF4-FFF2-40B4-BE49-F238E27FC236}">
              <a16:creationId xmlns:a16="http://schemas.microsoft.com/office/drawing/2014/main" id="{44D740C1-D70D-5443-BB8B-7F85F1EA14CC}"/>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127566</xdr:colOff>
      <xdr:row>412</xdr:row>
      <xdr:rowOff>194449</xdr:rowOff>
    </xdr:from>
    <xdr:to>
      <xdr:col>3</xdr:col>
      <xdr:colOff>298323</xdr:colOff>
      <xdr:row>413</xdr:row>
      <xdr:rowOff>183777</xdr:rowOff>
    </xdr:to>
    <xdr:sp macro="" textlink="">
      <xdr:nvSpPr>
        <xdr:cNvPr id="21" name="Rectangle 20">
          <a:extLst>
            <a:ext uri="{FF2B5EF4-FFF2-40B4-BE49-F238E27FC236}">
              <a16:creationId xmlns:a16="http://schemas.microsoft.com/office/drawing/2014/main" id="{860D31F7-92A7-594F-854B-AADA9BB8A44E}"/>
            </a:ext>
          </a:extLst>
        </xdr:cNvPr>
        <xdr:cNvSpPr/>
      </xdr:nvSpPr>
      <xdr:spPr>
        <a:xfrm>
          <a:off x="13519597042" y="7125046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672247</xdr:colOff>
      <xdr:row>412</xdr:row>
      <xdr:rowOff>202002</xdr:rowOff>
    </xdr:from>
    <xdr:to>
      <xdr:col>0</xdr:col>
      <xdr:colOff>843004</xdr:colOff>
      <xdr:row>413</xdr:row>
      <xdr:rowOff>191328</xdr:rowOff>
    </xdr:to>
    <xdr:sp macro="" textlink="">
      <xdr:nvSpPr>
        <xdr:cNvPr id="22" name="Rectangle 21">
          <a:extLst>
            <a:ext uri="{FF2B5EF4-FFF2-40B4-BE49-F238E27FC236}">
              <a16:creationId xmlns:a16="http://schemas.microsoft.com/office/drawing/2014/main" id="{97BB14DB-1B94-904A-B024-2075FFFE9288}"/>
            </a:ext>
          </a:extLst>
        </xdr:cNvPr>
        <xdr:cNvSpPr/>
      </xdr:nvSpPr>
      <xdr:spPr>
        <a:xfrm>
          <a:off x="13521605157" y="71258022"/>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642997</xdr:colOff>
      <xdr:row>401</xdr:row>
      <xdr:rowOff>195138</xdr:rowOff>
    </xdr:from>
    <xdr:to>
      <xdr:col>4</xdr:col>
      <xdr:colOff>646196</xdr:colOff>
      <xdr:row>403</xdr:row>
      <xdr:rowOff>67178</xdr:rowOff>
    </xdr:to>
    <xdr:cxnSp macro="">
      <xdr:nvCxnSpPr>
        <xdr:cNvPr id="25" name="Straight Arrow Connector 24">
          <a:extLst>
            <a:ext uri="{FF2B5EF4-FFF2-40B4-BE49-F238E27FC236}">
              <a16:creationId xmlns:a16="http://schemas.microsoft.com/office/drawing/2014/main" id="{2CBE060C-35AA-43D2-EA4F-29C640C35F57}"/>
            </a:ext>
          </a:extLst>
        </xdr:cNvPr>
        <xdr:cNvCxnSpPr/>
      </xdr:nvCxnSpPr>
      <xdr:spPr>
        <a:xfrm flipH="1">
          <a:off x="13518423829" y="68979874"/>
          <a:ext cx="3199" cy="281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95969</xdr:colOff>
      <xdr:row>401</xdr:row>
      <xdr:rowOff>185541</xdr:rowOff>
    </xdr:from>
    <xdr:to>
      <xdr:col>4</xdr:col>
      <xdr:colOff>179143</xdr:colOff>
      <xdr:row>403</xdr:row>
      <xdr:rowOff>28790</xdr:rowOff>
    </xdr:to>
    <xdr:cxnSp macro="">
      <xdr:nvCxnSpPr>
        <xdr:cNvPr id="26" name="Straight Arrow Connector 25">
          <a:extLst>
            <a:ext uri="{FF2B5EF4-FFF2-40B4-BE49-F238E27FC236}">
              <a16:creationId xmlns:a16="http://schemas.microsoft.com/office/drawing/2014/main" id="{CA5768FD-39DA-2797-A596-BD96A0026DA7}"/>
            </a:ext>
          </a:extLst>
        </xdr:cNvPr>
        <xdr:cNvCxnSpPr/>
      </xdr:nvCxnSpPr>
      <xdr:spPr>
        <a:xfrm>
          <a:off x="13518890882" y="68970277"/>
          <a:ext cx="1733854" cy="252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49240</xdr:colOff>
      <xdr:row>430</xdr:row>
      <xdr:rowOff>4911</xdr:rowOff>
    </xdr:from>
    <xdr:to>
      <xdr:col>2</xdr:col>
      <xdr:colOff>219997</xdr:colOff>
      <xdr:row>430</xdr:row>
      <xdr:rowOff>198646</xdr:rowOff>
    </xdr:to>
    <xdr:sp macro="" textlink="">
      <xdr:nvSpPr>
        <xdr:cNvPr id="28" name="Rectangle 27">
          <a:extLst>
            <a:ext uri="{FF2B5EF4-FFF2-40B4-BE49-F238E27FC236}">
              <a16:creationId xmlns:a16="http://schemas.microsoft.com/office/drawing/2014/main" id="{7E0D2BB8-19B7-494D-BAA6-D836BBE03F21}"/>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117876</xdr:colOff>
      <xdr:row>433</xdr:row>
      <xdr:rowOff>9076</xdr:rowOff>
    </xdr:from>
    <xdr:to>
      <xdr:col>3</xdr:col>
      <xdr:colOff>288633</xdr:colOff>
      <xdr:row>433</xdr:row>
      <xdr:rowOff>202811</xdr:rowOff>
    </xdr:to>
    <xdr:sp macro="" textlink="">
      <xdr:nvSpPr>
        <xdr:cNvPr id="29" name="Rectangle 28">
          <a:extLst>
            <a:ext uri="{FF2B5EF4-FFF2-40B4-BE49-F238E27FC236}">
              <a16:creationId xmlns:a16="http://schemas.microsoft.com/office/drawing/2014/main" id="{2C0636A3-7CDF-DB42-A2BE-73D86C532970}"/>
            </a:ext>
          </a:extLst>
        </xdr:cNvPr>
        <xdr:cNvSpPr/>
      </xdr:nvSpPr>
      <xdr:spPr>
        <a:xfrm>
          <a:off x="13503014850" y="75465171"/>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699595</xdr:colOff>
      <xdr:row>432</xdr:row>
      <xdr:rowOff>200777</xdr:rowOff>
    </xdr:from>
    <xdr:to>
      <xdr:col>0</xdr:col>
      <xdr:colOff>870352</xdr:colOff>
      <xdr:row>433</xdr:row>
      <xdr:rowOff>190104</xdr:rowOff>
    </xdr:to>
    <xdr:sp macro="" textlink="">
      <xdr:nvSpPr>
        <xdr:cNvPr id="30" name="Rectangle 29">
          <a:extLst>
            <a:ext uri="{FF2B5EF4-FFF2-40B4-BE49-F238E27FC236}">
              <a16:creationId xmlns:a16="http://schemas.microsoft.com/office/drawing/2014/main" id="{49849278-48C1-F040-B06E-E7600E1D9FE6}"/>
            </a:ext>
          </a:extLst>
        </xdr:cNvPr>
        <xdr:cNvSpPr/>
      </xdr:nvSpPr>
      <xdr:spPr>
        <a:xfrm>
          <a:off x="13504983184" y="75452466"/>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49240</xdr:colOff>
      <xdr:row>482</xdr:row>
      <xdr:rowOff>4911</xdr:rowOff>
    </xdr:from>
    <xdr:to>
      <xdr:col>2</xdr:col>
      <xdr:colOff>219997</xdr:colOff>
      <xdr:row>482</xdr:row>
      <xdr:rowOff>198646</xdr:rowOff>
    </xdr:to>
    <xdr:sp macro="" textlink="">
      <xdr:nvSpPr>
        <xdr:cNvPr id="31" name="Rectangle 30">
          <a:extLst>
            <a:ext uri="{FF2B5EF4-FFF2-40B4-BE49-F238E27FC236}">
              <a16:creationId xmlns:a16="http://schemas.microsoft.com/office/drawing/2014/main" id="{D74B1BCF-F18B-2643-BEEF-966475C48E2A}"/>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87718</xdr:colOff>
      <xdr:row>487</xdr:row>
      <xdr:rowOff>203429</xdr:rowOff>
    </xdr:from>
    <xdr:to>
      <xdr:col>3</xdr:col>
      <xdr:colOff>258475</xdr:colOff>
      <xdr:row>488</xdr:row>
      <xdr:rowOff>192758</xdr:rowOff>
    </xdr:to>
    <xdr:sp macro="" textlink="">
      <xdr:nvSpPr>
        <xdr:cNvPr id="32" name="Rectangle 31">
          <a:extLst>
            <a:ext uri="{FF2B5EF4-FFF2-40B4-BE49-F238E27FC236}">
              <a16:creationId xmlns:a16="http://schemas.microsoft.com/office/drawing/2014/main" id="{1DA490AC-3D28-CD47-98D7-E74B26F36313}"/>
            </a:ext>
          </a:extLst>
        </xdr:cNvPr>
        <xdr:cNvSpPr/>
      </xdr:nvSpPr>
      <xdr:spPr>
        <a:xfrm>
          <a:off x="13503045008" y="85487783"/>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836983</xdr:colOff>
      <xdr:row>488</xdr:row>
      <xdr:rowOff>9775</xdr:rowOff>
    </xdr:from>
    <xdr:to>
      <xdr:col>1</xdr:col>
      <xdr:colOff>106342</xdr:colOff>
      <xdr:row>488</xdr:row>
      <xdr:rowOff>203508</xdr:rowOff>
    </xdr:to>
    <xdr:sp macro="" textlink="">
      <xdr:nvSpPr>
        <xdr:cNvPr id="33" name="Rectangle 32">
          <a:extLst>
            <a:ext uri="{FF2B5EF4-FFF2-40B4-BE49-F238E27FC236}">
              <a16:creationId xmlns:a16="http://schemas.microsoft.com/office/drawing/2014/main" id="{F73F86D7-02D7-1E47-9AA2-C618A4193FEE}"/>
            </a:ext>
          </a:extLst>
        </xdr:cNvPr>
        <xdr:cNvSpPr/>
      </xdr:nvSpPr>
      <xdr:spPr>
        <a:xfrm>
          <a:off x="13504845796" y="85498535"/>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696993</xdr:colOff>
      <xdr:row>476</xdr:row>
      <xdr:rowOff>33510</xdr:rowOff>
    </xdr:from>
    <xdr:to>
      <xdr:col>6</xdr:col>
      <xdr:colOff>452375</xdr:colOff>
      <xdr:row>479</xdr:row>
      <xdr:rowOff>77072</xdr:rowOff>
    </xdr:to>
    <xdr:sp macro="" textlink="">
      <xdr:nvSpPr>
        <xdr:cNvPr id="34" name="Smiley Face 33">
          <a:extLst>
            <a:ext uri="{FF2B5EF4-FFF2-40B4-BE49-F238E27FC236}">
              <a16:creationId xmlns:a16="http://schemas.microsoft.com/office/drawing/2014/main" id="{2B18C37D-63E7-1520-1C5A-B42F926F40AA}"/>
            </a:ext>
          </a:extLst>
        </xdr:cNvPr>
        <xdr:cNvSpPr/>
      </xdr:nvSpPr>
      <xdr:spPr>
        <a:xfrm>
          <a:off x="13500378127" y="83049288"/>
          <a:ext cx="579709" cy="656781"/>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556254</xdr:colOff>
      <xdr:row>474</xdr:row>
      <xdr:rowOff>180950</xdr:rowOff>
    </xdr:from>
    <xdr:to>
      <xdr:col>7</xdr:col>
      <xdr:colOff>609869</xdr:colOff>
      <xdr:row>479</xdr:row>
      <xdr:rowOff>127335</xdr:rowOff>
    </xdr:to>
    <xdr:sp macro="" textlink="">
      <xdr:nvSpPr>
        <xdr:cNvPr id="35" name="Rounded Rectangular Callout 34">
          <a:extLst>
            <a:ext uri="{FF2B5EF4-FFF2-40B4-BE49-F238E27FC236}">
              <a16:creationId xmlns:a16="http://schemas.microsoft.com/office/drawing/2014/main" id="{FB262638-BA96-4594-A99C-A80E691967D6}"/>
            </a:ext>
          </a:extLst>
        </xdr:cNvPr>
        <xdr:cNvSpPr/>
      </xdr:nvSpPr>
      <xdr:spPr>
        <a:xfrm>
          <a:off x="13499396306" y="82787916"/>
          <a:ext cx="877942" cy="968416"/>
        </a:xfrm>
        <a:prstGeom prst="wedgeRoundRectCallout">
          <a:avLst>
            <a:gd name="adj1" fmla="val 57793"/>
            <a:gd name="adj2" fmla="val 285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אמות מצמא</a:t>
          </a:r>
        </a:p>
        <a:p>
          <a:pPr algn="r" rtl="1"/>
          <a:r>
            <a:rPr lang="he-IL" sz="1100"/>
            <a:t>ולא אקנה</a:t>
          </a:r>
          <a:r>
            <a:rPr lang="he-IL" sz="1100" baseline="0"/>
            <a:t> מהמכונה</a:t>
          </a:r>
          <a:endParaRPr lang="en-US" sz="1100"/>
        </a:p>
      </xdr:txBody>
    </xdr:sp>
    <xdr:clientData/>
  </xdr:twoCellAnchor>
  <xdr:twoCellAnchor>
    <xdr:from>
      <xdr:col>5</xdr:col>
      <xdr:colOff>656782</xdr:colOff>
      <xdr:row>475</xdr:row>
      <xdr:rowOff>146422</xdr:rowOff>
    </xdr:from>
    <xdr:to>
      <xdr:col>6</xdr:col>
      <xdr:colOff>397524</xdr:colOff>
      <xdr:row>476</xdr:row>
      <xdr:rowOff>191002</xdr:rowOff>
    </xdr:to>
    <xdr:sp macro="" textlink="">
      <xdr:nvSpPr>
        <xdr:cNvPr id="36" name="Freeform 35">
          <a:extLst>
            <a:ext uri="{FF2B5EF4-FFF2-40B4-BE49-F238E27FC236}">
              <a16:creationId xmlns:a16="http://schemas.microsoft.com/office/drawing/2014/main" id="{F97442FF-9155-D533-55B2-CDCB3B83ED2F}"/>
            </a:ext>
          </a:extLst>
        </xdr:cNvPr>
        <xdr:cNvSpPr/>
      </xdr:nvSpPr>
      <xdr:spPr>
        <a:xfrm>
          <a:off x="13500432978" y="82957794"/>
          <a:ext cx="565069" cy="248986"/>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184301</xdr:colOff>
      <xdr:row>477</xdr:row>
      <xdr:rowOff>117282</xdr:rowOff>
    </xdr:from>
    <xdr:to>
      <xdr:col>6</xdr:col>
      <xdr:colOff>244618</xdr:colOff>
      <xdr:row>477</xdr:row>
      <xdr:rowOff>201055</xdr:rowOff>
    </xdr:to>
    <xdr:cxnSp macro="">
      <xdr:nvCxnSpPr>
        <xdr:cNvPr id="38" name="Straight Connector 37">
          <a:extLst>
            <a:ext uri="{FF2B5EF4-FFF2-40B4-BE49-F238E27FC236}">
              <a16:creationId xmlns:a16="http://schemas.microsoft.com/office/drawing/2014/main" id="{C869D976-F0F7-814B-3295-6248778B1A8B}"/>
            </a:ext>
          </a:extLst>
        </xdr:cNvPr>
        <xdr:cNvCxnSpPr/>
      </xdr:nvCxnSpPr>
      <xdr:spPr>
        <a:xfrm flipH="1">
          <a:off x="13500585884" y="83337467"/>
          <a:ext cx="60317" cy="837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134038</xdr:colOff>
      <xdr:row>477</xdr:row>
      <xdr:rowOff>191002</xdr:rowOff>
    </xdr:from>
    <xdr:to>
      <xdr:col>6</xdr:col>
      <xdr:colOff>251320</xdr:colOff>
      <xdr:row>477</xdr:row>
      <xdr:rowOff>197704</xdr:rowOff>
    </xdr:to>
    <xdr:cxnSp macro="">
      <xdr:nvCxnSpPr>
        <xdr:cNvPr id="39" name="Straight Connector 38">
          <a:extLst>
            <a:ext uri="{FF2B5EF4-FFF2-40B4-BE49-F238E27FC236}">
              <a16:creationId xmlns:a16="http://schemas.microsoft.com/office/drawing/2014/main" id="{5F0F79DA-DE8E-A523-02F0-DB013D9E2B60}"/>
            </a:ext>
          </a:extLst>
        </xdr:cNvPr>
        <xdr:cNvCxnSpPr/>
      </xdr:nvCxnSpPr>
      <xdr:spPr>
        <a:xfrm flipH="1">
          <a:off x="13500579182" y="83411187"/>
          <a:ext cx="117282" cy="670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93827</xdr:colOff>
      <xdr:row>476</xdr:row>
      <xdr:rowOff>160845</xdr:rowOff>
    </xdr:from>
    <xdr:to>
      <xdr:col>6</xdr:col>
      <xdr:colOff>187652</xdr:colOff>
      <xdr:row>477</xdr:row>
      <xdr:rowOff>67018</xdr:rowOff>
    </xdr:to>
    <xdr:cxnSp macro="">
      <xdr:nvCxnSpPr>
        <xdr:cNvPr id="43" name="Straight Connector 42">
          <a:extLst>
            <a:ext uri="{FF2B5EF4-FFF2-40B4-BE49-F238E27FC236}">
              <a16:creationId xmlns:a16="http://schemas.microsoft.com/office/drawing/2014/main" id="{E180FCDC-B022-4797-E059-63008495F197}"/>
            </a:ext>
          </a:extLst>
        </xdr:cNvPr>
        <xdr:cNvCxnSpPr/>
      </xdr:nvCxnSpPr>
      <xdr:spPr>
        <a:xfrm flipH="1">
          <a:off x="13500642850" y="83176623"/>
          <a:ext cx="93825" cy="11058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180951</xdr:colOff>
      <xdr:row>476</xdr:row>
      <xdr:rowOff>177599</xdr:rowOff>
    </xdr:from>
    <xdr:to>
      <xdr:col>6</xdr:col>
      <xdr:colOff>261373</xdr:colOff>
      <xdr:row>477</xdr:row>
      <xdr:rowOff>73720</xdr:rowOff>
    </xdr:to>
    <xdr:cxnSp macro="">
      <xdr:nvCxnSpPr>
        <xdr:cNvPr id="44" name="Straight Connector 43">
          <a:extLst>
            <a:ext uri="{FF2B5EF4-FFF2-40B4-BE49-F238E27FC236}">
              <a16:creationId xmlns:a16="http://schemas.microsoft.com/office/drawing/2014/main" id="{60995C87-3058-ABE0-C555-D5CA2E0F6F73}"/>
            </a:ext>
          </a:extLst>
        </xdr:cNvPr>
        <xdr:cNvCxnSpPr/>
      </xdr:nvCxnSpPr>
      <xdr:spPr>
        <a:xfrm>
          <a:off x="13500569129" y="83193377"/>
          <a:ext cx="80422" cy="1005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417891</xdr:colOff>
      <xdr:row>163</xdr:row>
      <xdr:rowOff>16323</xdr:rowOff>
    </xdr:from>
    <xdr:to>
      <xdr:col>4</xdr:col>
      <xdr:colOff>421156</xdr:colOff>
      <xdr:row>171</xdr:row>
      <xdr:rowOff>19588</xdr:rowOff>
    </xdr:to>
    <xdr:cxnSp macro="">
      <xdr:nvCxnSpPr>
        <xdr:cNvPr id="7" name="Straight Arrow Connector 6">
          <a:extLst>
            <a:ext uri="{FF2B5EF4-FFF2-40B4-BE49-F238E27FC236}">
              <a16:creationId xmlns:a16="http://schemas.microsoft.com/office/drawing/2014/main" id="{FA4465F5-B324-1FA9-0BD6-EEFBD683F4CD}"/>
            </a:ext>
          </a:extLst>
        </xdr:cNvPr>
        <xdr:cNvCxnSpPr/>
      </xdr:nvCxnSpPr>
      <xdr:spPr>
        <a:xfrm flipH="1" flipV="1">
          <a:off x="13529290412" y="8129305"/>
          <a:ext cx="3265" cy="16225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22854</xdr:colOff>
      <xdr:row>169</xdr:row>
      <xdr:rowOff>111002</xdr:rowOff>
    </xdr:from>
    <xdr:to>
      <xdr:col>4</xdr:col>
      <xdr:colOff>555013</xdr:colOff>
      <xdr:row>169</xdr:row>
      <xdr:rowOff>130591</xdr:rowOff>
    </xdr:to>
    <xdr:cxnSp macro="">
      <xdr:nvCxnSpPr>
        <xdr:cNvPr id="8" name="Straight Arrow Connector 7">
          <a:extLst>
            <a:ext uri="{FF2B5EF4-FFF2-40B4-BE49-F238E27FC236}">
              <a16:creationId xmlns:a16="http://schemas.microsoft.com/office/drawing/2014/main" id="{3D758C10-4AA6-F5BC-8BBF-2374BDE51611}"/>
            </a:ext>
          </a:extLst>
        </xdr:cNvPr>
        <xdr:cNvCxnSpPr/>
      </xdr:nvCxnSpPr>
      <xdr:spPr>
        <a:xfrm>
          <a:off x="13529156555" y="9438483"/>
          <a:ext cx="2184139" cy="19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401569</xdr:colOff>
      <xdr:row>163</xdr:row>
      <xdr:rowOff>192622</xdr:rowOff>
    </xdr:from>
    <xdr:to>
      <xdr:col>4</xdr:col>
      <xdr:colOff>186092</xdr:colOff>
      <xdr:row>168</xdr:row>
      <xdr:rowOff>81620</xdr:rowOff>
    </xdr:to>
    <xdr:sp macro="" textlink="">
      <xdr:nvSpPr>
        <xdr:cNvPr id="27" name="Freeform 26">
          <a:extLst>
            <a:ext uri="{FF2B5EF4-FFF2-40B4-BE49-F238E27FC236}">
              <a16:creationId xmlns:a16="http://schemas.microsoft.com/office/drawing/2014/main" id="{BE0D3317-6683-6F14-4DB0-5EEC1CD9584E}"/>
            </a:ext>
          </a:extLst>
        </xdr:cNvPr>
        <xdr:cNvSpPr/>
      </xdr:nvSpPr>
      <xdr:spPr>
        <a:xfrm>
          <a:off x="13529525476" y="8305604"/>
          <a:ext cx="1436503" cy="901080"/>
        </a:xfrm>
        <a:custGeom>
          <a:avLst/>
          <a:gdLst>
            <a:gd name="connsiteX0" fmla="*/ 0 w 1436503"/>
            <a:gd name="connsiteY0" fmla="*/ 0 h 901080"/>
            <a:gd name="connsiteX1" fmla="*/ 430951 w 1436503"/>
            <a:gd name="connsiteY1" fmla="*/ 600720 h 901080"/>
            <a:gd name="connsiteX2" fmla="*/ 1436503 w 1436503"/>
            <a:gd name="connsiteY2" fmla="*/ 901080 h 901080"/>
          </a:gdLst>
          <a:ahLst/>
          <a:cxnLst>
            <a:cxn ang="0">
              <a:pos x="connsiteX0" y="connsiteY0"/>
            </a:cxn>
            <a:cxn ang="0">
              <a:pos x="connsiteX1" y="connsiteY1"/>
            </a:cxn>
            <a:cxn ang="0">
              <a:pos x="connsiteX2" y="connsiteY2"/>
            </a:cxn>
          </a:cxnLst>
          <a:rect l="l" t="t" r="r" b="b"/>
          <a:pathLst>
            <a:path w="1436503" h="901080">
              <a:moveTo>
                <a:pt x="0" y="0"/>
              </a:moveTo>
              <a:cubicBezTo>
                <a:pt x="95767" y="225270"/>
                <a:pt x="191534" y="450540"/>
                <a:pt x="430951" y="600720"/>
              </a:cubicBezTo>
              <a:cubicBezTo>
                <a:pt x="670368" y="750900"/>
                <a:pt x="1053435" y="825990"/>
                <a:pt x="1436503" y="9010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3</xdr:col>
      <xdr:colOff>735542</xdr:colOff>
      <xdr:row>164</xdr:row>
      <xdr:rowOff>43023</xdr:rowOff>
    </xdr:from>
    <xdr:to>
      <xdr:col>4</xdr:col>
      <xdr:colOff>196572</xdr:colOff>
      <xdr:row>165</xdr:row>
      <xdr:rowOff>130560</xdr:rowOff>
    </xdr:to>
    <xdr:pic>
      <xdr:nvPicPr>
        <xdr:cNvPr id="37" name="Picture 36">
          <a:extLst>
            <a:ext uri="{FF2B5EF4-FFF2-40B4-BE49-F238E27FC236}">
              <a16:creationId xmlns:a16="http://schemas.microsoft.com/office/drawing/2014/main" id="{7DEAD0ED-31FB-521B-CE64-4E1745C32CAB}"/>
            </a:ext>
          </a:extLst>
        </xdr:cNvPr>
        <xdr:cNvPicPr>
          <a:picLocks noChangeAspect="1"/>
        </xdr:cNvPicPr>
      </xdr:nvPicPr>
      <xdr:blipFill>
        <a:blip xmlns:r="http://schemas.openxmlformats.org/officeDocument/2006/relationships" r:embed="rId3"/>
        <a:stretch>
          <a:fillRect/>
        </a:stretch>
      </xdr:blipFill>
      <xdr:spPr>
        <a:xfrm>
          <a:off x="13521493428" y="34936273"/>
          <a:ext cx="286530" cy="288620"/>
        </a:xfrm>
        <a:prstGeom prst="rect">
          <a:avLst/>
        </a:prstGeom>
      </xdr:spPr>
    </xdr:pic>
    <xdr:clientData/>
  </xdr:twoCellAnchor>
  <xdr:twoCellAnchor editAs="oneCell">
    <xdr:from>
      <xdr:col>3</xdr:col>
      <xdr:colOff>447275</xdr:colOff>
      <xdr:row>166</xdr:row>
      <xdr:rowOff>9639</xdr:rowOff>
    </xdr:from>
    <xdr:to>
      <xdr:col>3</xdr:col>
      <xdr:colOff>702613</xdr:colOff>
      <xdr:row>167</xdr:row>
      <xdr:rowOff>65262</xdr:rowOff>
    </xdr:to>
    <xdr:pic>
      <xdr:nvPicPr>
        <xdr:cNvPr id="40" name="Picture 39">
          <a:extLst>
            <a:ext uri="{FF2B5EF4-FFF2-40B4-BE49-F238E27FC236}">
              <a16:creationId xmlns:a16="http://schemas.microsoft.com/office/drawing/2014/main" id="{5A015828-C914-7151-0B89-076FAE917842}"/>
            </a:ext>
          </a:extLst>
        </xdr:cNvPr>
        <xdr:cNvPicPr>
          <a:picLocks noChangeAspect="1"/>
        </xdr:cNvPicPr>
      </xdr:nvPicPr>
      <xdr:blipFill>
        <a:blip xmlns:r="http://schemas.openxmlformats.org/officeDocument/2006/relationships" r:embed="rId3"/>
        <a:stretch>
          <a:fillRect/>
        </a:stretch>
      </xdr:blipFill>
      <xdr:spPr>
        <a:xfrm>
          <a:off x="13529834945" y="8729870"/>
          <a:ext cx="255338" cy="258040"/>
        </a:xfrm>
        <a:prstGeom prst="rect">
          <a:avLst/>
        </a:prstGeom>
      </xdr:spPr>
    </xdr:pic>
    <xdr:clientData/>
  </xdr:twoCellAnchor>
  <xdr:twoCellAnchor editAs="oneCell">
    <xdr:from>
      <xdr:col>2</xdr:col>
      <xdr:colOff>728046</xdr:colOff>
      <xdr:row>167</xdr:row>
      <xdr:rowOff>48816</xdr:rowOff>
    </xdr:from>
    <xdr:to>
      <xdr:col>3</xdr:col>
      <xdr:colOff>157394</xdr:colOff>
      <xdr:row>168</xdr:row>
      <xdr:rowOff>104442</xdr:rowOff>
    </xdr:to>
    <xdr:pic>
      <xdr:nvPicPr>
        <xdr:cNvPr id="41" name="Picture 40">
          <a:extLst>
            <a:ext uri="{FF2B5EF4-FFF2-40B4-BE49-F238E27FC236}">
              <a16:creationId xmlns:a16="http://schemas.microsoft.com/office/drawing/2014/main" id="{17E50472-D2F7-DB03-FCBA-E2EAA1CED922}"/>
            </a:ext>
          </a:extLst>
        </xdr:cNvPr>
        <xdr:cNvPicPr>
          <a:picLocks noChangeAspect="1"/>
        </xdr:cNvPicPr>
      </xdr:nvPicPr>
      <xdr:blipFill>
        <a:blip xmlns:r="http://schemas.openxmlformats.org/officeDocument/2006/relationships" r:embed="rId3"/>
        <a:stretch>
          <a:fillRect/>
        </a:stretch>
      </xdr:blipFill>
      <xdr:spPr>
        <a:xfrm>
          <a:off x="13530380164" y="8971464"/>
          <a:ext cx="255338" cy="258040"/>
        </a:xfrm>
        <a:prstGeom prst="rect">
          <a:avLst/>
        </a:prstGeom>
      </xdr:spPr>
    </xdr:pic>
    <xdr:clientData/>
  </xdr:twoCellAnchor>
  <xdr:twoCellAnchor>
    <xdr:from>
      <xdr:col>4</xdr:col>
      <xdr:colOff>528053</xdr:colOff>
      <xdr:row>271</xdr:row>
      <xdr:rowOff>43447</xdr:rowOff>
    </xdr:from>
    <xdr:to>
      <xdr:col>4</xdr:col>
      <xdr:colOff>711869</xdr:colOff>
      <xdr:row>271</xdr:row>
      <xdr:rowOff>160421</xdr:rowOff>
    </xdr:to>
    <xdr:sp macro="" textlink="">
      <xdr:nvSpPr>
        <xdr:cNvPr id="42" name="Down Arrow 41">
          <a:extLst>
            <a:ext uri="{FF2B5EF4-FFF2-40B4-BE49-F238E27FC236}">
              <a16:creationId xmlns:a16="http://schemas.microsoft.com/office/drawing/2014/main" id="{9B647C1D-3FAB-6F58-36C9-38A0AB0B1101}"/>
            </a:ext>
          </a:extLst>
        </xdr:cNvPr>
        <xdr:cNvSpPr/>
      </xdr:nvSpPr>
      <xdr:spPr>
        <a:xfrm rot="16200000">
          <a:off x="13521011552" y="30874368"/>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528053</xdr:colOff>
      <xdr:row>273</xdr:row>
      <xdr:rowOff>36763</xdr:rowOff>
    </xdr:from>
    <xdr:to>
      <xdr:col>5</xdr:col>
      <xdr:colOff>711869</xdr:colOff>
      <xdr:row>273</xdr:row>
      <xdr:rowOff>153737</xdr:rowOff>
    </xdr:to>
    <xdr:sp macro="" textlink="">
      <xdr:nvSpPr>
        <xdr:cNvPr id="45" name="Down Arrow 44">
          <a:extLst>
            <a:ext uri="{FF2B5EF4-FFF2-40B4-BE49-F238E27FC236}">
              <a16:creationId xmlns:a16="http://schemas.microsoft.com/office/drawing/2014/main" id="{D23B5F3D-E06C-C1C1-2932-7585750C6705}"/>
            </a:ext>
          </a:extLst>
        </xdr:cNvPr>
        <xdr:cNvSpPr/>
      </xdr:nvSpPr>
      <xdr:spPr>
        <a:xfrm rot="16200000">
          <a:off x="13520186052" y="31275421"/>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660125</xdr:colOff>
      <xdr:row>475</xdr:row>
      <xdr:rowOff>79580</xdr:rowOff>
    </xdr:from>
    <xdr:to>
      <xdr:col>6</xdr:col>
      <xdr:colOff>400867</xdr:colOff>
      <xdr:row>476</xdr:row>
      <xdr:rowOff>124160</xdr:rowOff>
    </xdr:to>
    <xdr:sp macro="" textlink="">
      <xdr:nvSpPr>
        <xdr:cNvPr id="46" name="Freeform 45">
          <a:extLst>
            <a:ext uri="{FF2B5EF4-FFF2-40B4-BE49-F238E27FC236}">
              <a16:creationId xmlns:a16="http://schemas.microsoft.com/office/drawing/2014/main" id="{1EBC9FD6-FA5C-0A93-FB48-940447FF4719}"/>
            </a:ext>
          </a:extLst>
        </xdr:cNvPr>
        <xdr:cNvSpPr/>
      </xdr:nvSpPr>
      <xdr:spPr>
        <a:xfrm>
          <a:off x="13519638133" y="74107212"/>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670151</xdr:colOff>
      <xdr:row>475</xdr:row>
      <xdr:rowOff>26107</xdr:rowOff>
    </xdr:from>
    <xdr:to>
      <xdr:col>6</xdr:col>
      <xdr:colOff>410893</xdr:colOff>
      <xdr:row>476</xdr:row>
      <xdr:rowOff>70687</xdr:rowOff>
    </xdr:to>
    <xdr:sp macro="" textlink="">
      <xdr:nvSpPr>
        <xdr:cNvPr id="47" name="Freeform 46">
          <a:extLst>
            <a:ext uri="{FF2B5EF4-FFF2-40B4-BE49-F238E27FC236}">
              <a16:creationId xmlns:a16="http://schemas.microsoft.com/office/drawing/2014/main" id="{551E7953-4864-F569-1AA5-2FB1787D67AC}"/>
            </a:ext>
          </a:extLst>
        </xdr:cNvPr>
        <xdr:cNvSpPr/>
      </xdr:nvSpPr>
      <xdr:spPr>
        <a:xfrm>
          <a:off x="13519628107" y="74053739"/>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640072</xdr:colOff>
      <xdr:row>475</xdr:row>
      <xdr:rowOff>156449</xdr:rowOff>
    </xdr:from>
    <xdr:to>
      <xdr:col>6</xdr:col>
      <xdr:colOff>380814</xdr:colOff>
      <xdr:row>476</xdr:row>
      <xdr:rowOff>201029</xdr:rowOff>
    </xdr:to>
    <xdr:sp macro="" textlink="">
      <xdr:nvSpPr>
        <xdr:cNvPr id="48" name="Freeform 47">
          <a:extLst>
            <a:ext uri="{FF2B5EF4-FFF2-40B4-BE49-F238E27FC236}">
              <a16:creationId xmlns:a16="http://schemas.microsoft.com/office/drawing/2014/main" id="{F42C2706-73B0-13AB-70C5-C815D76F0C3A}"/>
            </a:ext>
          </a:extLst>
        </xdr:cNvPr>
        <xdr:cNvSpPr/>
      </xdr:nvSpPr>
      <xdr:spPr>
        <a:xfrm>
          <a:off x="13519658186" y="74184081"/>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257342</xdr:colOff>
      <xdr:row>131</xdr:row>
      <xdr:rowOff>102073</xdr:rowOff>
    </xdr:from>
    <xdr:to>
      <xdr:col>15</xdr:col>
      <xdr:colOff>256005</xdr:colOff>
      <xdr:row>142</xdr:row>
      <xdr:rowOff>48070</xdr:rowOff>
    </xdr:to>
    <xdr:pic>
      <xdr:nvPicPr>
        <xdr:cNvPr id="49" name="Picture 48">
          <a:extLst>
            <a:ext uri="{FF2B5EF4-FFF2-40B4-BE49-F238E27FC236}">
              <a16:creationId xmlns:a16="http://schemas.microsoft.com/office/drawing/2014/main" id="{04E2FAC0-57F2-970B-4885-9FDA76AE01D1}"/>
            </a:ext>
          </a:extLst>
        </xdr:cNvPr>
        <xdr:cNvPicPr>
          <a:picLocks noChangeAspect="1"/>
        </xdr:cNvPicPr>
      </xdr:nvPicPr>
      <xdr:blipFill>
        <a:blip xmlns:r="http://schemas.openxmlformats.org/officeDocument/2006/relationships" r:embed="rId4"/>
        <a:stretch>
          <a:fillRect/>
        </a:stretch>
      </xdr:blipFill>
      <xdr:spPr>
        <a:xfrm>
          <a:off x="13512353495" y="1529152"/>
          <a:ext cx="5777163" cy="2201919"/>
        </a:xfrm>
        <a:prstGeom prst="rect">
          <a:avLst/>
        </a:prstGeom>
      </xdr:spPr>
    </xdr:pic>
    <xdr:clientData/>
  </xdr:twoCellAnchor>
  <xdr:twoCellAnchor editAs="oneCell">
    <xdr:from>
      <xdr:col>5</xdr:col>
      <xdr:colOff>305943</xdr:colOff>
      <xdr:row>335</xdr:row>
      <xdr:rowOff>127000</xdr:rowOff>
    </xdr:from>
    <xdr:to>
      <xdr:col>6</xdr:col>
      <xdr:colOff>675216</xdr:colOff>
      <xdr:row>343</xdr:row>
      <xdr:rowOff>153456</xdr:rowOff>
    </xdr:to>
    <xdr:pic>
      <xdr:nvPicPr>
        <xdr:cNvPr id="6" name="Picture 5">
          <a:extLst>
            <a:ext uri="{FF2B5EF4-FFF2-40B4-BE49-F238E27FC236}">
              <a16:creationId xmlns:a16="http://schemas.microsoft.com/office/drawing/2014/main" id="{0E92EB7C-279F-1A69-D2E2-AF0C53CEF157}"/>
            </a:ext>
          </a:extLst>
        </xdr:cNvPr>
        <xdr:cNvPicPr>
          <a:picLocks noChangeAspect="1"/>
        </xdr:cNvPicPr>
      </xdr:nvPicPr>
      <xdr:blipFill>
        <a:blip xmlns:r="http://schemas.openxmlformats.org/officeDocument/2006/relationships" r:embed="rId5"/>
        <a:stretch>
          <a:fillRect/>
        </a:stretch>
      </xdr:blipFill>
      <xdr:spPr>
        <a:xfrm>
          <a:off x="13519363784" y="70770750"/>
          <a:ext cx="1194773" cy="1635123"/>
        </a:xfrm>
        <a:prstGeom prst="rect">
          <a:avLst/>
        </a:prstGeom>
      </xdr:spPr>
    </xdr:pic>
    <xdr:clientData/>
  </xdr:twoCellAnchor>
  <xdr:twoCellAnchor editAs="oneCell">
    <xdr:from>
      <xdr:col>5</xdr:col>
      <xdr:colOff>67531</xdr:colOff>
      <xdr:row>601</xdr:row>
      <xdr:rowOff>77305</xdr:rowOff>
    </xdr:from>
    <xdr:to>
      <xdr:col>6</xdr:col>
      <xdr:colOff>486587</xdr:colOff>
      <xdr:row>610</xdr:row>
      <xdr:rowOff>49696</xdr:rowOff>
    </xdr:to>
    <xdr:pic>
      <xdr:nvPicPr>
        <xdr:cNvPr id="23" name="Picture 22">
          <a:extLst>
            <a:ext uri="{FF2B5EF4-FFF2-40B4-BE49-F238E27FC236}">
              <a16:creationId xmlns:a16="http://schemas.microsoft.com/office/drawing/2014/main" id="{20555DAF-D2F8-2FA3-20C9-627E1C9B117F}"/>
            </a:ext>
          </a:extLst>
        </xdr:cNvPr>
        <xdr:cNvPicPr>
          <a:picLocks noChangeAspect="1"/>
        </xdr:cNvPicPr>
      </xdr:nvPicPr>
      <xdr:blipFill>
        <a:blip xmlns:r="http://schemas.openxmlformats.org/officeDocument/2006/relationships" r:embed="rId6"/>
        <a:stretch>
          <a:fillRect/>
        </a:stretch>
      </xdr:blipFill>
      <xdr:spPr>
        <a:xfrm>
          <a:off x="13564769935" y="127121479"/>
          <a:ext cx="1247317" cy="1811130"/>
        </a:xfrm>
        <a:prstGeom prst="rect">
          <a:avLst/>
        </a:prstGeom>
      </xdr:spPr>
    </xdr:pic>
    <xdr:clientData/>
  </xdr:twoCellAnchor>
  <xdr:twoCellAnchor>
    <xdr:from>
      <xdr:col>6</xdr:col>
      <xdr:colOff>485913</xdr:colOff>
      <xdr:row>601</xdr:row>
      <xdr:rowOff>66261</xdr:rowOff>
    </xdr:from>
    <xdr:to>
      <xdr:col>8</xdr:col>
      <xdr:colOff>187739</xdr:colOff>
      <xdr:row>605</xdr:row>
      <xdr:rowOff>176696</xdr:rowOff>
    </xdr:to>
    <xdr:sp macro="" textlink="">
      <xdr:nvSpPr>
        <xdr:cNvPr id="24" name="Rounded Rectangular Callout 23">
          <a:extLst>
            <a:ext uri="{FF2B5EF4-FFF2-40B4-BE49-F238E27FC236}">
              <a16:creationId xmlns:a16="http://schemas.microsoft.com/office/drawing/2014/main" id="{CFD4ED73-A150-54C6-EB56-3C2DD58E62DC}"/>
            </a:ext>
          </a:extLst>
        </xdr:cNvPr>
        <xdr:cNvSpPr/>
      </xdr:nvSpPr>
      <xdr:spPr>
        <a:xfrm>
          <a:off x="13563412261" y="127110435"/>
          <a:ext cx="1358348" cy="927652"/>
        </a:xfrm>
        <a:prstGeom prst="wedgeRoundRectCallout">
          <a:avLst>
            <a:gd name="adj1" fmla="val 69411"/>
            <a:gd name="adj2" fmla="val 3869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סבבה</a:t>
          </a:r>
          <a:r>
            <a:rPr lang="he-IL" sz="1100" baseline="0"/>
            <a:t> לי הנקניק אבל אם יעלו לי את המחיר נראה לי אתחיל לחתוך בזה</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374487</xdr:colOff>
      <xdr:row>360</xdr:row>
      <xdr:rowOff>73270</xdr:rowOff>
    </xdr:from>
    <xdr:to>
      <xdr:col>5</xdr:col>
      <xdr:colOff>390769</xdr:colOff>
      <xdr:row>377</xdr:row>
      <xdr:rowOff>122116</xdr:rowOff>
    </xdr:to>
    <xdr:cxnSp macro="">
      <xdr:nvCxnSpPr>
        <xdr:cNvPr id="83" name="Straight Arrow Connector 82">
          <a:extLst>
            <a:ext uri="{FF2B5EF4-FFF2-40B4-BE49-F238E27FC236}">
              <a16:creationId xmlns:a16="http://schemas.microsoft.com/office/drawing/2014/main" id="{FB37E861-ABE9-884E-A23E-6B7CB7D81D0D}"/>
            </a:ext>
          </a:extLst>
        </xdr:cNvPr>
        <xdr:cNvCxnSpPr/>
      </xdr:nvCxnSpPr>
      <xdr:spPr>
        <a:xfrm flipH="1" flipV="1">
          <a:off x="13467136987" y="31342949"/>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373</xdr:row>
      <xdr:rowOff>122115</xdr:rowOff>
    </xdr:from>
    <xdr:to>
      <xdr:col>6</xdr:col>
      <xdr:colOff>195384</xdr:colOff>
      <xdr:row>373</xdr:row>
      <xdr:rowOff>130256</xdr:rowOff>
    </xdr:to>
    <xdr:cxnSp macro="">
      <xdr:nvCxnSpPr>
        <xdr:cNvPr id="84" name="Straight Arrow Connector 83">
          <a:extLst>
            <a:ext uri="{FF2B5EF4-FFF2-40B4-BE49-F238E27FC236}">
              <a16:creationId xmlns:a16="http://schemas.microsoft.com/office/drawing/2014/main" id="{AE757905-EAE7-7E49-850F-797B129B5C18}"/>
            </a:ext>
          </a:extLst>
        </xdr:cNvPr>
        <xdr:cNvCxnSpPr/>
      </xdr:nvCxnSpPr>
      <xdr:spPr>
        <a:xfrm>
          <a:off x="13466510128" y="3403762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361</xdr:row>
      <xdr:rowOff>56987</xdr:rowOff>
    </xdr:from>
    <xdr:to>
      <xdr:col>4</xdr:col>
      <xdr:colOff>748974</xdr:colOff>
      <xdr:row>371</xdr:row>
      <xdr:rowOff>146539</xdr:rowOff>
    </xdr:to>
    <xdr:sp macro="" textlink="">
      <xdr:nvSpPr>
        <xdr:cNvPr id="85" name="Freeform 84">
          <a:extLst>
            <a:ext uri="{FF2B5EF4-FFF2-40B4-BE49-F238E27FC236}">
              <a16:creationId xmlns:a16="http://schemas.microsoft.com/office/drawing/2014/main" id="{03D3E64E-73FA-3442-BCC4-DD92ED0D3992}"/>
            </a:ext>
          </a:extLst>
        </xdr:cNvPr>
        <xdr:cNvSpPr/>
      </xdr:nvSpPr>
      <xdr:spPr>
        <a:xfrm>
          <a:off x="13467601026" y="31530192"/>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360</xdr:row>
      <xdr:rowOff>196839</xdr:rowOff>
    </xdr:from>
    <xdr:to>
      <xdr:col>4</xdr:col>
      <xdr:colOff>188097</xdr:colOff>
      <xdr:row>371</xdr:row>
      <xdr:rowOff>53216</xdr:rowOff>
    </xdr:to>
    <xdr:sp macro="" textlink="">
      <xdr:nvSpPr>
        <xdr:cNvPr id="86" name="Freeform 85">
          <a:extLst>
            <a:ext uri="{FF2B5EF4-FFF2-40B4-BE49-F238E27FC236}">
              <a16:creationId xmlns:a16="http://schemas.microsoft.com/office/drawing/2014/main" id="{69A99F9F-6FD3-0943-8722-452EC36DE4C0}"/>
            </a:ext>
          </a:extLst>
        </xdr:cNvPr>
        <xdr:cNvSpPr/>
      </xdr:nvSpPr>
      <xdr:spPr>
        <a:xfrm rot="4861875">
          <a:off x="13468052386" y="31576035"/>
          <a:ext cx="2095160"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368</xdr:row>
      <xdr:rowOff>122116</xdr:rowOff>
    </xdr:from>
    <xdr:to>
      <xdr:col>3</xdr:col>
      <xdr:colOff>154679</xdr:colOff>
      <xdr:row>369</xdr:row>
      <xdr:rowOff>130257</xdr:rowOff>
    </xdr:to>
    <xdr:sp macro="" textlink="">
      <xdr:nvSpPr>
        <xdr:cNvPr id="87" name="Oval 86">
          <a:extLst>
            <a:ext uri="{FF2B5EF4-FFF2-40B4-BE49-F238E27FC236}">
              <a16:creationId xmlns:a16="http://schemas.microsoft.com/office/drawing/2014/main" id="{3ECE7786-264A-444D-9EC5-400D915BF1F2}"/>
            </a:ext>
          </a:extLst>
        </xdr:cNvPr>
        <xdr:cNvSpPr/>
      </xdr:nvSpPr>
      <xdr:spPr>
        <a:xfrm>
          <a:off x="13469017564" y="33020001"/>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612374</xdr:colOff>
      <xdr:row>358</xdr:row>
      <xdr:rowOff>87129</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454</xdr:row>
      <xdr:rowOff>73270</xdr:rowOff>
    </xdr:from>
    <xdr:to>
      <xdr:col>5</xdr:col>
      <xdr:colOff>390769</xdr:colOff>
      <xdr:row>471</xdr:row>
      <xdr:rowOff>122116</xdr:rowOff>
    </xdr:to>
    <xdr:cxnSp macro="">
      <xdr:nvCxnSpPr>
        <xdr:cNvPr id="97" name="Straight Arrow Connector 96">
          <a:extLst>
            <a:ext uri="{FF2B5EF4-FFF2-40B4-BE49-F238E27FC236}">
              <a16:creationId xmlns:a16="http://schemas.microsoft.com/office/drawing/2014/main" id="{BC4761F2-99BB-A541-BA75-49CD40D869B9}"/>
            </a:ext>
          </a:extLst>
        </xdr:cNvPr>
        <xdr:cNvCxnSpPr/>
      </xdr:nvCxnSpPr>
      <xdr:spPr>
        <a:xfrm flipH="1" flipV="1">
          <a:off x="13467136987" y="38669873"/>
          <a:ext cx="16282" cy="35087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467</xdr:row>
      <xdr:rowOff>122115</xdr:rowOff>
    </xdr:from>
    <xdr:to>
      <xdr:col>6</xdr:col>
      <xdr:colOff>195384</xdr:colOff>
      <xdr:row>467</xdr:row>
      <xdr:rowOff>130256</xdr:rowOff>
    </xdr:to>
    <xdr:cxnSp macro="">
      <xdr:nvCxnSpPr>
        <xdr:cNvPr id="98" name="Straight Arrow Connector 97">
          <a:extLst>
            <a:ext uri="{FF2B5EF4-FFF2-40B4-BE49-F238E27FC236}">
              <a16:creationId xmlns:a16="http://schemas.microsoft.com/office/drawing/2014/main" id="{73C4C828-01D2-3847-AC8A-7301B9CF1F11}"/>
            </a:ext>
          </a:extLst>
        </xdr:cNvPr>
        <xdr:cNvCxnSpPr/>
      </xdr:nvCxnSpPr>
      <xdr:spPr>
        <a:xfrm>
          <a:off x="13466510128" y="4136455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455</xdr:row>
      <xdr:rowOff>56987</xdr:rowOff>
    </xdr:from>
    <xdr:to>
      <xdr:col>4</xdr:col>
      <xdr:colOff>748974</xdr:colOff>
      <xdr:row>465</xdr:row>
      <xdr:rowOff>146539</xdr:rowOff>
    </xdr:to>
    <xdr:sp macro="" textlink="">
      <xdr:nvSpPr>
        <xdr:cNvPr id="99" name="Freeform 98">
          <a:extLst>
            <a:ext uri="{FF2B5EF4-FFF2-40B4-BE49-F238E27FC236}">
              <a16:creationId xmlns:a16="http://schemas.microsoft.com/office/drawing/2014/main" id="{3C1F4F9A-DF0F-5C4F-9632-23464C58AFA8}"/>
            </a:ext>
          </a:extLst>
        </xdr:cNvPr>
        <xdr:cNvSpPr/>
      </xdr:nvSpPr>
      <xdr:spPr>
        <a:xfrm>
          <a:off x="13467601026" y="38857115"/>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454</xdr:row>
      <xdr:rowOff>196839</xdr:rowOff>
    </xdr:from>
    <xdr:to>
      <xdr:col>4</xdr:col>
      <xdr:colOff>188097</xdr:colOff>
      <xdr:row>465</xdr:row>
      <xdr:rowOff>53216</xdr:rowOff>
    </xdr:to>
    <xdr:sp macro="" textlink="">
      <xdr:nvSpPr>
        <xdr:cNvPr id="100" name="Freeform 99">
          <a:extLst>
            <a:ext uri="{FF2B5EF4-FFF2-40B4-BE49-F238E27FC236}">
              <a16:creationId xmlns:a16="http://schemas.microsoft.com/office/drawing/2014/main" id="{FF16C937-52EE-AD44-9FB9-3A2E40817236}"/>
            </a:ext>
          </a:extLst>
        </xdr:cNvPr>
        <xdr:cNvSpPr/>
      </xdr:nvSpPr>
      <xdr:spPr>
        <a:xfrm rot="4861875">
          <a:off x="13468052386" y="3890295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462</xdr:row>
      <xdr:rowOff>122116</xdr:rowOff>
    </xdr:from>
    <xdr:to>
      <xdr:col>3</xdr:col>
      <xdr:colOff>154679</xdr:colOff>
      <xdr:row>463</xdr:row>
      <xdr:rowOff>130257</xdr:rowOff>
    </xdr:to>
    <xdr:sp macro="" textlink="">
      <xdr:nvSpPr>
        <xdr:cNvPr id="101" name="Oval 100">
          <a:extLst>
            <a:ext uri="{FF2B5EF4-FFF2-40B4-BE49-F238E27FC236}">
              <a16:creationId xmlns:a16="http://schemas.microsoft.com/office/drawing/2014/main" id="{4A7F2372-772E-7044-B76D-CDDBE9B914AE}"/>
            </a:ext>
          </a:extLst>
        </xdr:cNvPr>
        <xdr:cNvSpPr/>
      </xdr:nvSpPr>
      <xdr:spPr>
        <a:xfrm>
          <a:off x="13469017564" y="40346924"/>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616857</xdr:colOff>
      <xdr:row>457</xdr:row>
      <xdr:rowOff>73282</xdr:rowOff>
    </xdr:from>
    <xdr:to>
      <xdr:col>2</xdr:col>
      <xdr:colOff>629356</xdr:colOff>
      <xdr:row>461</xdr:row>
      <xdr:rowOff>141111</xdr:rowOff>
    </xdr:to>
    <xdr:cxnSp macro="">
      <xdr:nvCxnSpPr>
        <xdr:cNvPr id="103" name="Straight Arrow Connector 102">
          <a:extLst>
            <a:ext uri="{FF2B5EF4-FFF2-40B4-BE49-F238E27FC236}">
              <a16:creationId xmlns:a16="http://schemas.microsoft.com/office/drawing/2014/main" id="{98CBD23B-7615-4F48-8633-D0EF8E1641BF}"/>
            </a:ext>
          </a:extLst>
        </xdr:cNvPr>
        <xdr:cNvCxnSpPr/>
      </xdr:nvCxnSpPr>
      <xdr:spPr>
        <a:xfrm flipH="1" flipV="1">
          <a:off x="13539223660" y="13898139"/>
          <a:ext cx="12499" cy="874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688433</xdr:colOff>
      <xdr:row>452</xdr:row>
      <xdr:rowOff>77386</xdr:rowOff>
    </xdr:from>
    <xdr:ext cx="123543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498</xdr:row>
      <xdr:rowOff>73270</xdr:rowOff>
    </xdr:from>
    <xdr:to>
      <xdr:col>5</xdr:col>
      <xdr:colOff>390769</xdr:colOff>
      <xdr:row>515</xdr:row>
      <xdr:rowOff>122116</xdr:rowOff>
    </xdr:to>
    <xdr:cxnSp macro="">
      <xdr:nvCxnSpPr>
        <xdr:cNvPr id="107" name="Straight Arrow Connector 106">
          <a:extLst>
            <a:ext uri="{FF2B5EF4-FFF2-40B4-BE49-F238E27FC236}">
              <a16:creationId xmlns:a16="http://schemas.microsoft.com/office/drawing/2014/main" id="{C32D2833-3519-A74A-8387-C84983786281}"/>
            </a:ext>
          </a:extLst>
        </xdr:cNvPr>
        <xdr:cNvCxnSpPr/>
      </xdr:nvCxnSpPr>
      <xdr:spPr>
        <a:xfrm flipH="1" flipV="1">
          <a:off x="13467136987" y="4558974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511</xdr:row>
      <xdr:rowOff>122115</xdr:rowOff>
    </xdr:from>
    <xdr:to>
      <xdr:col>6</xdr:col>
      <xdr:colOff>195384</xdr:colOff>
      <xdr:row>511</xdr:row>
      <xdr:rowOff>130256</xdr:rowOff>
    </xdr:to>
    <xdr:cxnSp macro="">
      <xdr:nvCxnSpPr>
        <xdr:cNvPr id="108" name="Straight Arrow Connector 107">
          <a:extLst>
            <a:ext uri="{FF2B5EF4-FFF2-40B4-BE49-F238E27FC236}">
              <a16:creationId xmlns:a16="http://schemas.microsoft.com/office/drawing/2014/main" id="{9C809BB6-4C0E-AC4E-B65B-CDD7BA72008E}"/>
            </a:ext>
          </a:extLst>
        </xdr:cNvPr>
        <xdr:cNvCxnSpPr/>
      </xdr:nvCxnSpPr>
      <xdr:spPr>
        <a:xfrm>
          <a:off x="13466510128" y="48284423"/>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499</xdr:row>
      <xdr:rowOff>56987</xdr:rowOff>
    </xdr:from>
    <xdr:to>
      <xdr:col>4</xdr:col>
      <xdr:colOff>748974</xdr:colOff>
      <xdr:row>509</xdr:row>
      <xdr:rowOff>146539</xdr:rowOff>
    </xdr:to>
    <xdr:sp macro="" textlink="">
      <xdr:nvSpPr>
        <xdr:cNvPr id="109" name="Freeform 108">
          <a:extLst>
            <a:ext uri="{FF2B5EF4-FFF2-40B4-BE49-F238E27FC236}">
              <a16:creationId xmlns:a16="http://schemas.microsoft.com/office/drawing/2014/main" id="{FD7C97C1-4B13-9F49-81FF-A9A9920B2F8A}"/>
            </a:ext>
          </a:extLst>
        </xdr:cNvPr>
        <xdr:cNvSpPr/>
      </xdr:nvSpPr>
      <xdr:spPr>
        <a:xfrm>
          <a:off x="13467601026" y="45776987"/>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498</xdr:row>
      <xdr:rowOff>196839</xdr:rowOff>
    </xdr:from>
    <xdr:to>
      <xdr:col>4</xdr:col>
      <xdr:colOff>188097</xdr:colOff>
      <xdr:row>509</xdr:row>
      <xdr:rowOff>53216</xdr:rowOff>
    </xdr:to>
    <xdr:sp macro="" textlink="">
      <xdr:nvSpPr>
        <xdr:cNvPr id="110" name="Freeform 109">
          <a:extLst>
            <a:ext uri="{FF2B5EF4-FFF2-40B4-BE49-F238E27FC236}">
              <a16:creationId xmlns:a16="http://schemas.microsoft.com/office/drawing/2014/main" id="{83C9A4C4-62FF-1140-8A3D-D9C072CDE4B6}"/>
            </a:ext>
          </a:extLst>
        </xdr:cNvPr>
        <xdr:cNvSpPr/>
      </xdr:nvSpPr>
      <xdr:spPr>
        <a:xfrm rot="4861875">
          <a:off x="13468052386" y="45822830"/>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506</xdr:row>
      <xdr:rowOff>122116</xdr:rowOff>
    </xdr:from>
    <xdr:to>
      <xdr:col>3</xdr:col>
      <xdr:colOff>154679</xdr:colOff>
      <xdr:row>507</xdr:row>
      <xdr:rowOff>130257</xdr:rowOff>
    </xdr:to>
    <xdr:sp macro="" textlink="">
      <xdr:nvSpPr>
        <xdr:cNvPr id="111" name="Oval 110">
          <a:extLst>
            <a:ext uri="{FF2B5EF4-FFF2-40B4-BE49-F238E27FC236}">
              <a16:creationId xmlns:a16="http://schemas.microsoft.com/office/drawing/2014/main" id="{893B9C03-0285-C14A-A04C-4B682526FE05}"/>
            </a:ext>
          </a:extLst>
        </xdr:cNvPr>
        <xdr:cNvSpPr/>
      </xdr:nvSpPr>
      <xdr:spPr>
        <a:xfrm>
          <a:off x="13469017564" y="47266795"/>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104352</xdr:colOff>
      <xdr:row>506</xdr:row>
      <xdr:rowOff>9799</xdr:rowOff>
    </xdr:from>
    <xdr:ext cx="12354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3</xdr:col>
      <xdr:colOff>76723</xdr:colOff>
      <xdr:row>502</xdr:row>
      <xdr:rowOff>141632</xdr:rowOff>
    </xdr:from>
    <xdr:to>
      <xdr:col>3</xdr:col>
      <xdr:colOff>532619</xdr:colOff>
      <xdr:row>504</xdr:row>
      <xdr:rowOff>19215</xdr:rowOff>
    </xdr:to>
    <xdr:cxnSp macro="">
      <xdr:nvCxnSpPr>
        <xdr:cNvPr id="119" name="Straight Arrow Connector 118">
          <a:extLst>
            <a:ext uri="{FF2B5EF4-FFF2-40B4-BE49-F238E27FC236}">
              <a16:creationId xmlns:a16="http://schemas.microsoft.com/office/drawing/2014/main" id="{561FC3E7-B556-E14B-A61B-93CD84AE762C}"/>
            </a:ext>
          </a:extLst>
        </xdr:cNvPr>
        <xdr:cNvCxnSpPr/>
      </xdr:nvCxnSpPr>
      <xdr:spPr>
        <a:xfrm flipV="1">
          <a:off x="13547666671" y="23507280"/>
          <a:ext cx="455896" cy="2852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558</xdr:row>
      <xdr:rowOff>122115</xdr:rowOff>
    </xdr:from>
    <xdr:to>
      <xdr:col>6</xdr:col>
      <xdr:colOff>195384</xdr:colOff>
      <xdr:row>558</xdr:row>
      <xdr:rowOff>130256</xdr:rowOff>
    </xdr:to>
    <xdr:cxnSp macro="">
      <xdr:nvCxnSpPr>
        <xdr:cNvPr id="120" name="Straight Arrow Connector 119">
          <a:extLst>
            <a:ext uri="{FF2B5EF4-FFF2-40B4-BE49-F238E27FC236}">
              <a16:creationId xmlns:a16="http://schemas.microsoft.com/office/drawing/2014/main" id="{8B334545-3ACA-6144-8569-872844107945}"/>
            </a:ext>
          </a:extLst>
        </xdr:cNvPr>
        <xdr:cNvCxnSpPr/>
      </xdr:nvCxnSpPr>
      <xdr:spPr>
        <a:xfrm>
          <a:off x="13466510128" y="5581487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546</xdr:row>
      <xdr:rowOff>56987</xdr:rowOff>
    </xdr:from>
    <xdr:to>
      <xdr:col>4</xdr:col>
      <xdr:colOff>748974</xdr:colOff>
      <xdr:row>556</xdr:row>
      <xdr:rowOff>146539</xdr:rowOff>
    </xdr:to>
    <xdr:sp macro="" textlink="">
      <xdr:nvSpPr>
        <xdr:cNvPr id="121" name="Freeform 120">
          <a:extLst>
            <a:ext uri="{FF2B5EF4-FFF2-40B4-BE49-F238E27FC236}">
              <a16:creationId xmlns:a16="http://schemas.microsoft.com/office/drawing/2014/main" id="{C172A182-5A47-104E-AB60-F3EC67EF3AE5}"/>
            </a:ext>
          </a:extLst>
        </xdr:cNvPr>
        <xdr:cNvSpPr/>
      </xdr:nvSpPr>
      <xdr:spPr>
        <a:xfrm>
          <a:off x="13467601026" y="53307436"/>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545</xdr:row>
      <xdr:rowOff>196839</xdr:rowOff>
    </xdr:from>
    <xdr:to>
      <xdr:col>4</xdr:col>
      <xdr:colOff>188097</xdr:colOff>
      <xdr:row>556</xdr:row>
      <xdr:rowOff>53216</xdr:rowOff>
    </xdr:to>
    <xdr:sp macro="" textlink="">
      <xdr:nvSpPr>
        <xdr:cNvPr id="122" name="Freeform 121">
          <a:extLst>
            <a:ext uri="{FF2B5EF4-FFF2-40B4-BE49-F238E27FC236}">
              <a16:creationId xmlns:a16="http://schemas.microsoft.com/office/drawing/2014/main" id="{E5D03236-BB87-4D40-9C61-5195339F53B1}"/>
            </a:ext>
          </a:extLst>
        </xdr:cNvPr>
        <xdr:cNvSpPr/>
      </xdr:nvSpPr>
      <xdr:spPr>
        <a:xfrm rot="4861875">
          <a:off x="13468052386" y="5335327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553</xdr:row>
      <xdr:rowOff>122116</xdr:rowOff>
    </xdr:from>
    <xdr:to>
      <xdr:col>3</xdr:col>
      <xdr:colOff>154679</xdr:colOff>
      <xdr:row>554</xdr:row>
      <xdr:rowOff>130257</xdr:rowOff>
    </xdr:to>
    <xdr:sp macro="" textlink="">
      <xdr:nvSpPr>
        <xdr:cNvPr id="123" name="Oval 122">
          <a:extLst>
            <a:ext uri="{FF2B5EF4-FFF2-40B4-BE49-F238E27FC236}">
              <a16:creationId xmlns:a16="http://schemas.microsoft.com/office/drawing/2014/main" id="{419EA5C7-978C-DF4C-9CD0-4DBCE43F303A}"/>
            </a:ext>
          </a:extLst>
        </xdr:cNvPr>
        <xdr:cNvSpPr/>
      </xdr:nvSpPr>
      <xdr:spPr>
        <a:xfrm>
          <a:off x="13469017564" y="54797244"/>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545</xdr:row>
      <xdr:rowOff>105834</xdr:rowOff>
    </xdr:from>
    <xdr:to>
      <xdr:col>5</xdr:col>
      <xdr:colOff>439615</xdr:colOff>
      <xdr:row>562</xdr:row>
      <xdr:rowOff>154680</xdr:rowOff>
    </xdr:to>
    <xdr:cxnSp macro="">
      <xdr:nvCxnSpPr>
        <xdr:cNvPr id="127" name="Straight Arrow Connector 126">
          <a:extLst>
            <a:ext uri="{FF2B5EF4-FFF2-40B4-BE49-F238E27FC236}">
              <a16:creationId xmlns:a16="http://schemas.microsoft.com/office/drawing/2014/main" id="{D62F6510-C5FF-6F4E-BC56-87239AF5DE30}"/>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67452</xdr:colOff>
      <xdr:row>545</xdr:row>
      <xdr:rowOff>18137</xdr:rowOff>
    </xdr:from>
    <xdr:ext cx="1235438"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740</xdr:row>
      <xdr:rowOff>0</xdr:rowOff>
    </xdr:from>
    <xdr:to>
      <xdr:col>7</xdr:col>
      <xdr:colOff>477669</xdr:colOff>
      <xdr:row>789</xdr:row>
      <xdr:rowOff>85646</xdr:rowOff>
    </xdr:to>
    <xdr:pic>
      <xdr:nvPicPr>
        <xdr:cNvPr id="131" name="Picture 130">
          <a:extLst>
            <a:ext uri="{FF2B5EF4-FFF2-40B4-BE49-F238E27FC236}">
              <a16:creationId xmlns:a16="http://schemas.microsoft.com/office/drawing/2014/main" id="{C3206231-1E9F-D1E4-8AD9-F577EFBAAEF0}"/>
            </a:ext>
          </a:extLst>
        </xdr:cNvPr>
        <xdr:cNvPicPr>
          <a:picLocks noChangeAspect="1"/>
        </xdr:cNvPicPr>
      </xdr:nvPicPr>
      <xdr:blipFill>
        <a:blip xmlns:r="http://schemas.openxmlformats.org/officeDocument/2006/relationships" r:embed="rId1"/>
        <a:stretch>
          <a:fillRect/>
        </a:stretch>
      </xdr:blipFill>
      <xdr:spPr>
        <a:xfrm>
          <a:off x="13465405600" y="78080577"/>
          <a:ext cx="6233374" cy="10058400"/>
        </a:xfrm>
        <a:prstGeom prst="rect">
          <a:avLst/>
        </a:prstGeom>
      </xdr:spPr>
    </xdr:pic>
    <xdr:clientData/>
  </xdr:twoCellAnchor>
  <xdr:twoCellAnchor>
    <xdr:from>
      <xdr:col>1</xdr:col>
      <xdr:colOff>97692</xdr:colOff>
      <xdr:row>595</xdr:row>
      <xdr:rowOff>122115</xdr:rowOff>
    </xdr:from>
    <xdr:to>
      <xdr:col>6</xdr:col>
      <xdr:colOff>195384</xdr:colOff>
      <xdr:row>595</xdr:row>
      <xdr:rowOff>130256</xdr:rowOff>
    </xdr:to>
    <xdr:cxnSp macro="">
      <xdr:nvCxnSpPr>
        <xdr:cNvPr id="135" name="Straight Arrow Connector 134">
          <a:extLst>
            <a:ext uri="{FF2B5EF4-FFF2-40B4-BE49-F238E27FC236}">
              <a16:creationId xmlns:a16="http://schemas.microsoft.com/office/drawing/2014/main" id="{17C8DBC4-B349-0E41-A4BE-55BC70E099B9}"/>
            </a:ext>
          </a:extLst>
        </xdr:cNvPr>
        <xdr:cNvCxnSpPr/>
      </xdr:nvCxnSpPr>
      <xdr:spPr>
        <a:xfrm>
          <a:off x="13466510128" y="64362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583</xdr:row>
      <xdr:rowOff>56987</xdr:rowOff>
    </xdr:from>
    <xdr:to>
      <xdr:col>4</xdr:col>
      <xdr:colOff>748974</xdr:colOff>
      <xdr:row>593</xdr:row>
      <xdr:rowOff>146539</xdr:rowOff>
    </xdr:to>
    <xdr:sp macro="" textlink="">
      <xdr:nvSpPr>
        <xdr:cNvPr id="136" name="Freeform 135">
          <a:extLst>
            <a:ext uri="{FF2B5EF4-FFF2-40B4-BE49-F238E27FC236}">
              <a16:creationId xmlns:a16="http://schemas.microsoft.com/office/drawing/2014/main" id="{4A8AB44E-0C6D-0B44-B5DF-071DC7684A76}"/>
            </a:ext>
          </a:extLst>
        </xdr:cNvPr>
        <xdr:cNvSpPr/>
      </xdr:nvSpPr>
      <xdr:spPr>
        <a:xfrm>
          <a:off x="13467601026" y="61855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582</xdr:row>
      <xdr:rowOff>196839</xdr:rowOff>
    </xdr:from>
    <xdr:to>
      <xdr:col>4</xdr:col>
      <xdr:colOff>188097</xdr:colOff>
      <xdr:row>593</xdr:row>
      <xdr:rowOff>53216</xdr:rowOff>
    </xdr:to>
    <xdr:sp macro="" textlink="">
      <xdr:nvSpPr>
        <xdr:cNvPr id="137" name="Freeform 136">
          <a:extLst>
            <a:ext uri="{FF2B5EF4-FFF2-40B4-BE49-F238E27FC236}">
              <a16:creationId xmlns:a16="http://schemas.microsoft.com/office/drawing/2014/main" id="{EB422125-3677-CE49-B71B-4D31A4633E13}"/>
            </a:ext>
          </a:extLst>
        </xdr:cNvPr>
        <xdr:cNvSpPr/>
      </xdr:nvSpPr>
      <xdr:spPr>
        <a:xfrm rot="4861875">
          <a:off x="13468052386" y="619013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590</xdr:row>
      <xdr:rowOff>122116</xdr:rowOff>
    </xdr:from>
    <xdr:to>
      <xdr:col>3</xdr:col>
      <xdr:colOff>154679</xdr:colOff>
      <xdr:row>591</xdr:row>
      <xdr:rowOff>130257</xdr:rowOff>
    </xdr:to>
    <xdr:sp macro="" textlink="">
      <xdr:nvSpPr>
        <xdr:cNvPr id="138" name="Oval 137">
          <a:extLst>
            <a:ext uri="{FF2B5EF4-FFF2-40B4-BE49-F238E27FC236}">
              <a16:creationId xmlns:a16="http://schemas.microsoft.com/office/drawing/2014/main" id="{085017B5-2329-EA48-A889-28728AFF859A}"/>
            </a:ext>
          </a:extLst>
        </xdr:cNvPr>
        <xdr:cNvSpPr/>
      </xdr:nvSpPr>
      <xdr:spPr>
        <a:xfrm>
          <a:off x="13469017564" y="63345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108965</xdr:colOff>
      <xdr:row>591</xdr:row>
      <xdr:rowOff>21033</xdr:rowOff>
    </xdr:from>
    <xdr:ext cx="827068"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423333</xdr:colOff>
      <xdr:row>582</xdr:row>
      <xdr:rowOff>105834</xdr:rowOff>
    </xdr:from>
    <xdr:to>
      <xdr:col>5</xdr:col>
      <xdr:colOff>439615</xdr:colOff>
      <xdr:row>599</xdr:row>
      <xdr:rowOff>154680</xdr:rowOff>
    </xdr:to>
    <xdr:cxnSp macro="">
      <xdr:nvCxnSpPr>
        <xdr:cNvPr id="142" name="Straight Arrow Connector 141">
          <a:extLst>
            <a:ext uri="{FF2B5EF4-FFF2-40B4-BE49-F238E27FC236}">
              <a16:creationId xmlns:a16="http://schemas.microsoft.com/office/drawing/2014/main" id="{BA2964FD-6B25-444C-AF0A-D01F36899B5E}"/>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3758</xdr:colOff>
      <xdr:row>583</xdr:row>
      <xdr:rowOff>77255</xdr:rowOff>
    </xdr:from>
    <xdr:ext cx="123543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638</xdr:row>
      <xdr:rowOff>122115</xdr:rowOff>
    </xdr:from>
    <xdr:to>
      <xdr:col>6</xdr:col>
      <xdr:colOff>195384</xdr:colOff>
      <xdr:row>638</xdr:row>
      <xdr:rowOff>130256</xdr:rowOff>
    </xdr:to>
    <xdr:cxnSp macro="">
      <xdr:nvCxnSpPr>
        <xdr:cNvPr id="146" name="Straight Arrow Connector 145">
          <a:extLst>
            <a:ext uri="{FF2B5EF4-FFF2-40B4-BE49-F238E27FC236}">
              <a16:creationId xmlns:a16="http://schemas.microsoft.com/office/drawing/2014/main" id="{72A84FA5-8CC9-604E-8A74-B26FEB462FE2}"/>
            </a:ext>
          </a:extLst>
        </xdr:cNvPr>
        <xdr:cNvCxnSpPr/>
      </xdr:nvCxnSpPr>
      <xdr:spPr>
        <a:xfrm>
          <a:off x="13466510128" y="723004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626</xdr:row>
      <xdr:rowOff>56987</xdr:rowOff>
    </xdr:from>
    <xdr:to>
      <xdr:col>4</xdr:col>
      <xdr:colOff>748974</xdr:colOff>
      <xdr:row>636</xdr:row>
      <xdr:rowOff>146539</xdr:rowOff>
    </xdr:to>
    <xdr:sp macro="" textlink="">
      <xdr:nvSpPr>
        <xdr:cNvPr id="147" name="Freeform 146">
          <a:extLst>
            <a:ext uri="{FF2B5EF4-FFF2-40B4-BE49-F238E27FC236}">
              <a16:creationId xmlns:a16="http://schemas.microsoft.com/office/drawing/2014/main" id="{939D84FE-EE3F-C043-BC23-EC506CC37259}"/>
            </a:ext>
          </a:extLst>
        </xdr:cNvPr>
        <xdr:cNvSpPr/>
      </xdr:nvSpPr>
      <xdr:spPr>
        <a:xfrm>
          <a:off x="13467601026" y="697930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625</xdr:row>
      <xdr:rowOff>196839</xdr:rowOff>
    </xdr:from>
    <xdr:to>
      <xdr:col>4</xdr:col>
      <xdr:colOff>188097</xdr:colOff>
      <xdr:row>636</xdr:row>
      <xdr:rowOff>53216</xdr:rowOff>
    </xdr:to>
    <xdr:sp macro="" textlink="">
      <xdr:nvSpPr>
        <xdr:cNvPr id="148" name="Freeform 147">
          <a:extLst>
            <a:ext uri="{FF2B5EF4-FFF2-40B4-BE49-F238E27FC236}">
              <a16:creationId xmlns:a16="http://schemas.microsoft.com/office/drawing/2014/main" id="{F092AE49-00EB-5E41-A43A-A468160F1255}"/>
            </a:ext>
          </a:extLst>
        </xdr:cNvPr>
        <xdr:cNvSpPr/>
      </xdr:nvSpPr>
      <xdr:spPr>
        <a:xfrm rot="4861875">
          <a:off x="13468052386" y="698388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633</xdr:row>
      <xdr:rowOff>122116</xdr:rowOff>
    </xdr:from>
    <xdr:to>
      <xdr:col>3</xdr:col>
      <xdr:colOff>154679</xdr:colOff>
      <xdr:row>634</xdr:row>
      <xdr:rowOff>130257</xdr:rowOff>
    </xdr:to>
    <xdr:sp macro="" textlink="">
      <xdr:nvSpPr>
        <xdr:cNvPr id="149" name="Oval 148">
          <a:extLst>
            <a:ext uri="{FF2B5EF4-FFF2-40B4-BE49-F238E27FC236}">
              <a16:creationId xmlns:a16="http://schemas.microsoft.com/office/drawing/2014/main" id="{3D7BAD93-B54E-7142-B350-D4BFA5479FF1}"/>
            </a:ext>
          </a:extLst>
        </xdr:cNvPr>
        <xdr:cNvSpPr/>
      </xdr:nvSpPr>
      <xdr:spPr>
        <a:xfrm>
          <a:off x="13469017564" y="712828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625</xdr:row>
      <xdr:rowOff>105834</xdr:rowOff>
    </xdr:from>
    <xdr:to>
      <xdr:col>5</xdr:col>
      <xdr:colOff>439615</xdr:colOff>
      <xdr:row>642</xdr:row>
      <xdr:rowOff>154680</xdr:rowOff>
    </xdr:to>
    <xdr:cxnSp macro="">
      <xdr:nvCxnSpPr>
        <xdr:cNvPr id="153" name="Straight Arrow Connector 152">
          <a:extLst>
            <a:ext uri="{FF2B5EF4-FFF2-40B4-BE49-F238E27FC236}">
              <a16:creationId xmlns:a16="http://schemas.microsoft.com/office/drawing/2014/main" id="{C07FEDD3-C723-664E-AD58-3173A65D0BCC}"/>
            </a:ext>
          </a:extLst>
        </xdr:cNvPr>
        <xdr:cNvCxnSpPr/>
      </xdr:nvCxnSpPr>
      <xdr:spPr>
        <a:xfrm flipH="1" flipV="1">
          <a:off x="13467088141" y="696383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549923</xdr:colOff>
      <xdr:row>623</xdr:row>
      <xdr:rowOff>11431</xdr:rowOff>
    </xdr:from>
    <xdr:ext cx="123543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681</xdr:row>
      <xdr:rowOff>122115</xdr:rowOff>
    </xdr:from>
    <xdr:to>
      <xdr:col>6</xdr:col>
      <xdr:colOff>195384</xdr:colOff>
      <xdr:row>681</xdr:row>
      <xdr:rowOff>130256</xdr:rowOff>
    </xdr:to>
    <xdr:cxnSp macro="">
      <xdr:nvCxnSpPr>
        <xdr:cNvPr id="157" name="Straight Arrow Connector 156">
          <a:extLst>
            <a:ext uri="{FF2B5EF4-FFF2-40B4-BE49-F238E27FC236}">
              <a16:creationId xmlns:a16="http://schemas.microsoft.com/office/drawing/2014/main" id="{84BCE10B-8AD3-2649-BE28-7FA61BD00726}"/>
            </a:ext>
          </a:extLst>
        </xdr:cNvPr>
        <xdr:cNvCxnSpPr/>
      </xdr:nvCxnSpPr>
      <xdr:spPr>
        <a:xfrm>
          <a:off x="13466510128" y="80237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669</xdr:row>
      <xdr:rowOff>56987</xdr:rowOff>
    </xdr:from>
    <xdr:to>
      <xdr:col>4</xdr:col>
      <xdr:colOff>748974</xdr:colOff>
      <xdr:row>679</xdr:row>
      <xdr:rowOff>146539</xdr:rowOff>
    </xdr:to>
    <xdr:sp macro="" textlink="">
      <xdr:nvSpPr>
        <xdr:cNvPr id="158" name="Freeform 157">
          <a:extLst>
            <a:ext uri="{FF2B5EF4-FFF2-40B4-BE49-F238E27FC236}">
              <a16:creationId xmlns:a16="http://schemas.microsoft.com/office/drawing/2014/main" id="{4087E6A9-2A34-084F-B6FC-94C299A80ACD}"/>
            </a:ext>
          </a:extLst>
        </xdr:cNvPr>
        <xdr:cNvSpPr/>
      </xdr:nvSpPr>
      <xdr:spPr>
        <a:xfrm>
          <a:off x="13467601026" y="77730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668</xdr:row>
      <xdr:rowOff>105834</xdr:rowOff>
    </xdr:from>
    <xdr:to>
      <xdr:col>5</xdr:col>
      <xdr:colOff>439615</xdr:colOff>
      <xdr:row>685</xdr:row>
      <xdr:rowOff>154680</xdr:rowOff>
    </xdr:to>
    <xdr:cxnSp macro="">
      <xdr:nvCxnSpPr>
        <xdr:cNvPr id="164" name="Straight Arrow Connector 163">
          <a:extLst>
            <a:ext uri="{FF2B5EF4-FFF2-40B4-BE49-F238E27FC236}">
              <a16:creationId xmlns:a16="http://schemas.microsoft.com/office/drawing/2014/main" id="{7B79DA72-E0CA-A046-BE92-165479D57C09}"/>
            </a:ext>
          </a:extLst>
        </xdr:cNvPr>
        <xdr:cNvCxnSpPr/>
      </xdr:nvCxnSpPr>
      <xdr:spPr>
        <a:xfrm flipH="1" flipV="1">
          <a:off x="13467088141" y="77575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305539</xdr:colOff>
      <xdr:row>670</xdr:row>
      <xdr:rowOff>39065</xdr:rowOff>
    </xdr:from>
    <xdr:ext cx="1235438"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65128</xdr:colOff>
      <xdr:row>667</xdr:row>
      <xdr:rowOff>170962</xdr:rowOff>
    </xdr:from>
    <xdr:to>
      <xdr:col>3</xdr:col>
      <xdr:colOff>89551</xdr:colOff>
      <xdr:row>681</xdr:row>
      <xdr:rowOff>162821</xdr:rowOff>
    </xdr:to>
    <xdr:cxnSp macro="">
      <xdr:nvCxnSpPr>
        <xdr:cNvPr id="169" name="Straight Connector 168">
          <a:extLst>
            <a:ext uri="{FF2B5EF4-FFF2-40B4-BE49-F238E27FC236}">
              <a16:creationId xmlns:a16="http://schemas.microsoft.com/office/drawing/2014/main" id="{9435F1B3-47DE-7A2F-42E0-F748D41CBDBB}"/>
            </a:ext>
          </a:extLst>
        </xdr:cNvPr>
        <xdr:cNvCxnSpPr/>
      </xdr:nvCxnSpPr>
      <xdr:spPr>
        <a:xfrm>
          <a:off x="13469082692" y="84967885"/>
          <a:ext cx="24423" cy="284121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666</xdr:row>
      <xdr:rowOff>153377</xdr:rowOff>
    </xdr:from>
    <xdr:ext cx="1235438"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xdr:from>
      <xdr:col>1</xdr:col>
      <xdr:colOff>97692</xdr:colOff>
      <xdr:row>716</xdr:row>
      <xdr:rowOff>122115</xdr:rowOff>
    </xdr:from>
    <xdr:to>
      <xdr:col>6</xdr:col>
      <xdr:colOff>195384</xdr:colOff>
      <xdr:row>716</xdr:row>
      <xdr:rowOff>130256</xdr:rowOff>
    </xdr:to>
    <xdr:cxnSp macro="">
      <xdr:nvCxnSpPr>
        <xdr:cNvPr id="172" name="Straight Arrow Connector 171">
          <a:extLst>
            <a:ext uri="{FF2B5EF4-FFF2-40B4-BE49-F238E27FC236}">
              <a16:creationId xmlns:a16="http://schemas.microsoft.com/office/drawing/2014/main" id="{15B61AE6-66F8-7D4C-A5F1-0F8EBD679DCB}"/>
            </a:ext>
          </a:extLst>
        </xdr:cNvPr>
        <xdr:cNvCxnSpPr/>
      </xdr:nvCxnSpPr>
      <xdr:spPr>
        <a:xfrm>
          <a:off x="13466510128" y="87768397"/>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704</xdr:row>
      <xdr:rowOff>56987</xdr:rowOff>
    </xdr:from>
    <xdr:to>
      <xdr:col>4</xdr:col>
      <xdr:colOff>748974</xdr:colOff>
      <xdr:row>714</xdr:row>
      <xdr:rowOff>146539</xdr:rowOff>
    </xdr:to>
    <xdr:sp macro="" textlink="">
      <xdr:nvSpPr>
        <xdr:cNvPr id="173" name="Freeform 172">
          <a:extLst>
            <a:ext uri="{FF2B5EF4-FFF2-40B4-BE49-F238E27FC236}">
              <a16:creationId xmlns:a16="http://schemas.microsoft.com/office/drawing/2014/main" id="{CAF88BE0-4AFD-5A46-9B52-3CAF48D5D03E}"/>
            </a:ext>
          </a:extLst>
        </xdr:cNvPr>
        <xdr:cNvSpPr/>
      </xdr:nvSpPr>
      <xdr:spPr>
        <a:xfrm>
          <a:off x="13520941026" y="65085523"/>
          <a:ext cx="2500923" cy="213062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703</xdr:row>
      <xdr:rowOff>105834</xdr:rowOff>
    </xdr:from>
    <xdr:to>
      <xdr:col>5</xdr:col>
      <xdr:colOff>439615</xdr:colOff>
      <xdr:row>720</xdr:row>
      <xdr:rowOff>154680</xdr:rowOff>
    </xdr:to>
    <xdr:cxnSp macro="">
      <xdr:nvCxnSpPr>
        <xdr:cNvPr id="178" name="Straight Arrow Connector 177">
          <a:extLst>
            <a:ext uri="{FF2B5EF4-FFF2-40B4-BE49-F238E27FC236}">
              <a16:creationId xmlns:a16="http://schemas.microsoft.com/office/drawing/2014/main" id="{091EA15E-2FAC-8C41-A08E-BC0EEAA3B270}"/>
            </a:ext>
          </a:extLst>
        </xdr:cNvPr>
        <xdr:cNvCxnSpPr/>
      </xdr:nvCxnSpPr>
      <xdr:spPr>
        <a:xfrm flipH="1" flipV="1">
          <a:off x="13467088141" y="85106283"/>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40822</xdr:colOff>
      <xdr:row>704</xdr:row>
      <xdr:rowOff>150714</xdr:rowOff>
    </xdr:from>
    <xdr:ext cx="123543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0</xdr:col>
      <xdr:colOff>708269</xdr:colOff>
      <xdr:row>712</xdr:row>
      <xdr:rowOff>24423</xdr:rowOff>
    </xdr:from>
    <xdr:to>
      <xdr:col>5</xdr:col>
      <xdr:colOff>488461</xdr:colOff>
      <xdr:row>712</xdr:row>
      <xdr:rowOff>32564</xdr:rowOff>
    </xdr:to>
    <xdr:cxnSp macro="">
      <xdr:nvCxnSpPr>
        <xdr:cNvPr id="181" name="Straight Connector 180">
          <a:extLst>
            <a:ext uri="{FF2B5EF4-FFF2-40B4-BE49-F238E27FC236}">
              <a16:creationId xmlns:a16="http://schemas.microsoft.com/office/drawing/2014/main" id="{AF5DF374-9281-7D45-9D6D-F8709B9F16C9}"/>
            </a:ext>
          </a:extLst>
        </xdr:cNvPr>
        <xdr:cNvCxnSpPr/>
      </xdr:nvCxnSpPr>
      <xdr:spPr>
        <a:xfrm flipV="1">
          <a:off x="13467039295" y="93980000"/>
          <a:ext cx="3891410" cy="814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711</xdr:row>
      <xdr:rowOff>128955</xdr:rowOff>
    </xdr:from>
    <xdr:ext cx="1235438"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12700</xdr:colOff>
      <xdr:row>814</xdr:row>
      <xdr:rowOff>87641</xdr:rowOff>
    </xdr:from>
    <xdr:to>
      <xdr:col>8</xdr:col>
      <xdr:colOff>216930</xdr:colOff>
      <xdr:row>842</xdr:row>
      <xdr:rowOff>201257</xdr:rowOff>
    </xdr:to>
    <xdr:pic>
      <xdr:nvPicPr>
        <xdr:cNvPr id="185" name="Picture 184">
          <a:extLst>
            <a:ext uri="{FF2B5EF4-FFF2-40B4-BE49-F238E27FC236}">
              <a16:creationId xmlns:a16="http://schemas.microsoft.com/office/drawing/2014/main" id="{2B530139-1D09-16D0-08AA-F681519D328E}"/>
            </a:ext>
          </a:extLst>
        </xdr:cNvPr>
        <xdr:cNvPicPr>
          <a:picLocks noChangeAspect="1"/>
        </xdr:cNvPicPr>
      </xdr:nvPicPr>
      <xdr:blipFill>
        <a:blip xmlns:r="http://schemas.openxmlformats.org/officeDocument/2006/relationships" r:embed="rId2"/>
        <a:stretch>
          <a:fillRect/>
        </a:stretch>
      </xdr:blipFill>
      <xdr:spPr>
        <a:xfrm>
          <a:off x="13518171070" y="166648141"/>
          <a:ext cx="6808230" cy="5803216"/>
        </a:xfrm>
        <a:prstGeom prst="rect">
          <a:avLst/>
        </a:prstGeom>
      </xdr:spPr>
    </xdr:pic>
    <xdr:clientData/>
  </xdr:twoCellAnchor>
  <xdr:twoCellAnchor editAs="oneCell">
    <xdr:from>
      <xdr:col>0</xdr:col>
      <xdr:colOff>125854</xdr:colOff>
      <xdr:row>852</xdr:row>
      <xdr:rowOff>80091</xdr:rowOff>
    </xdr:from>
    <xdr:to>
      <xdr:col>1</xdr:col>
      <xdr:colOff>191070</xdr:colOff>
      <xdr:row>859</xdr:row>
      <xdr:rowOff>35470</xdr:rowOff>
    </xdr:to>
    <xdr:pic>
      <xdr:nvPicPr>
        <xdr:cNvPr id="186" name="Picture 185">
          <a:extLst>
            <a:ext uri="{FF2B5EF4-FFF2-40B4-BE49-F238E27FC236}">
              <a16:creationId xmlns:a16="http://schemas.microsoft.com/office/drawing/2014/main" id="{DA1CA3F3-EFF2-E4EB-84E0-E34BCF613A65}"/>
            </a:ext>
          </a:extLst>
        </xdr:cNvPr>
        <xdr:cNvPicPr>
          <a:picLocks noChangeAspect="1"/>
        </xdr:cNvPicPr>
      </xdr:nvPicPr>
      <xdr:blipFill>
        <a:blip xmlns:r="http://schemas.openxmlformats.org/officeDocument/2006/relationships" r:embed="rId3"/>
        <a:stretch>
          <a:fillRect/>
        </a:stretch>
      </xdr:blipFill>
      <xdr:spPr>
        <a:xfrm>
          <a:off x="13495858660" y="118590541"/>
          <a:ext cx="889000" cy="1397000"/>
        </a:xfrm>
        <a:prstGeom prst="rect">
          <a:avLst/>
        </a:prstGeom>
      </xdr:spPr>
    </xdr:pic>
    <xdr:clientData/>
  </xdr:twoCellAnchor>
  <xdr:twoCellAnchor>
    <xdr:from>
      <xdr:col>2</xdr:col>
      <xdr:colOff>468149</xdr:colOff>
      <xdr:row>359</xdr:row>
      <xdr:rowOff>129034</xdr:rowOff>
    </xdr:from>
    <xdr:to>
      <xdr:col>5</xdr:col>
      <xdr:colOff>122527</xdr:colOff>
      <xdr:row>369</xdr:row>
      <xdr:rowOff>63909</xdr:rowOff>
    </xdr:to>
    <xdr:sp macro="" textlink="">
      <xdr:nvSpPr>
        <xdr:cNvPr id="31" name="Freeform 30">
          <a:extLst>
            <a:ext uri="{FF2B5EF4-FFF2-40B4-BE49-F238E27FC236}">
              <a16:creationId xmlns:a16="http://schemas.microsoft.com/office/drawing/2014/main" id="{484E3024-EB72-709C-EE58-FD00BD25DFDF}"/>
            </a:ext>
          </a:extLst>
        </xdr:cNvPr>
        <xdr:cNvSpPr/>
      </xdr:nvSpPr>
      <xdr:spPr>
        <a:xfrm>
          <a:off x="13533272895" y="4025741"/>
          <a:ext cx="2133173" cy="197503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451571</xdr:colOff>
      <xdr:row>453</xdr:row>
      <xdr:rowOff>137692</xdr:rowOff>
    </xdr:from>
    <xdr:to>
      <xdr:col>5</xdr:col>
      <xdr:colOff>105946</xdr:colOff>
      <xdr:row>463</xdr:row>
      <xdr:rowOff>75198</xdr:rowOff>
    </xdr:to>
    <xdr:sp macro="" textlink="">
      <xdr:nvSpPr>
        <xdr:cNvPr id="32" name="Freeform 31">
          <a:extLst>
            <a:ext uri="{FF2B5EF4-FFF2-40B4-BE49-F238E27FC236}">
              <a16:creationId xmlns:a16="http://schemas.microsoft.com/office/drawing/2014/main" id="{C1592364-4CCB-64E7-5BB5-11F68756E84B}"/>
            </a:ext>
          </a:extLst>
        </xdr:cNvPr>
        <xdr:cNvSpPr/>
      </xdr:nvSpPr>
      <xdr:spPr>
        <a:xfrm>
          <a:off x="13537267546" y="13156200"/>
          <a:ext cx="2133899" cy="195337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140140</xdr:colOff>
      <xdr:row>497</xdr:row>
      <xdr:rowOff>61351</xdr:rowOff>
    </xdr:from>
    <xdr:to>
      <xdr:col>3</xdr:col>
      <xdr:colOff>371779</xdr:colOff>
      <xdr:row>507</xdr:row>
      <xdr:rowOff>120814</xdr:rowOff>
    </xdr:to>
    <xdr:sp macro="" textlink="">
      <xdr:nvSpPr>
        <xdr:cNvPr id="35" name="Freeform 34">
          <a:extLst>
            <a:ext uri="{FF2B5EF4-FFF2-40B4-BE49-F238E27FC236}">
              <a16:creationId xmlns:a16="http://schemas.microsoft.com/office/drawing/2014/main" id="{60490968-19A7-2543-8AE0-9647C6528B98}"/>
            </a:ext>
          </a:extLst>
        </xdr:cNvPr>
        <xdr:cNvSpPr/>
      </xdr:nvSpPr>
      <xdr:spPr>
        <a:xfrm rot="4861875">
          <a:off x="13547721531" y="22513843"/>
          <a:ext cx="2097735" cy="188577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313005</xdr:colOff>
      <xdr:row>545</xdr:row>
      <xdr:rowOff>184412</xdr:rowOff>
    </xdr:from>
    <xdr:ext cx="1233774" cy="266965"/>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356707</xdr:colOff>
      <xdr:row>548</xdr:row>
      <xdr:rowOff>126057</xdr:rowOff>
    </xdr:from>
    <xdr:to>
      <xdr:col>2</xdr:col>
      <xdr:colOff>52997</xdr:colOff>
      <xdr:row>550</xdr:row>
      <xdr:rowOff>124063</xdr:rowOff>
    </xdr:to>
    <xdr:cxnSp macro="">
      <xdr:nvCxnSpPr>
        <xdr:cNvPr id="44" name="Straight Arrow Connector 43">
          <a:extLst>
            <a:ext uri="{FF2B5EF4-FFF2-40B4-BE49-F238E27FC236}">
              <a16:creationId xmlns:a16="http://schemas.microsoft.com/office/drawing/2014/main" id="{F8AE27B3-F0AE-6B9D-0073-A83C9CFDF37F}"/>
            </a:ext>
          </a:extLst>
        </xdr:cNvPr>
        <xdr:cNvCxnSpPr/>
      </xdr:nvCxnSpPr>
      <xdr:spPr>
        <a:xfrm>
          <a:off x="13553784137" y="32719966"/>
          <a:ext cx="523651" cy="403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85407</xdr:colOff>
      <xdr:row>549</xdr:row>
      <xdr:rowOff>127158</xdr:rowOff>
    </xdr:from>
    <xdr:ext cx="1235438" cy="10406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טכנולוגי</m:t>
                    </m:r>
                    <m:r>
                      <a:rPr lang="he-IL" sz="600" b="0" i="1">
                        <a:latin typeface="Cambria Math" panose="02040503050406030204" pitchFamily="18" charset="0"/>
                      </a:rPr>
                      <m:t> </m:t>
                    </m:r>
                    <m:r>
                      <a:rPr lang="he-IL" sz="600" b="0" i="1">
                        <a:latin typeface="Cambria Math" panose="02040503050406030204" pitchFamily="18" charset="0"/>
                      </a:rPr>
                      <m:t>שיפור</m:t>
                    </m:r>
                  </m:oMath>
                </m:oMathPara>
              </a14:m>
              <a:endParaRPr lang="en-US" sz="600"/>
            </a:p>
          </xdr:txBody>
        </xdr:sp>
      </mc:Choice>
      <mc:Fallback xmlns="">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טכנולוגי שיפור</a:t>
              </a:r>
              <a:endParaRPr lang="en-US" sz="600"/>
            </a:p>
          </xdr:txBody>
        </xdr:sp>
      </mc:Fallback>
    </mc:AlternateContent>
    <xdr:clientData/>
  </xdr:oneCellAnchor>
  <xdr:twoCellAnchor>
    <xdr:from>
      <xdr:col>2</xdr:col>
      <xdr:colOff>597865</xdr:colOff>
      <xdr:row>546</xdr:row>
      <xdr:rowOff>179376</xdr:rowOff>
    </xdr:from>
    <xdr:to>
      <xdr:col>5</xdr:col>
      <xdr:colOff>4966</xdr:colOff>
      <xdr:row>557</xdr:row>
      <xdr:rowOff>35755</xdr:rowOff>
    </xdr:to>
    <xdr:sp macro="" textlink="">
      <xdr:nvSpPr>
        <xdr:cNvPr id="54" name="Freeform 53">
          <a:extLst>
            <a:ext uri="{FF2B5EF4-FFF2-40B4-BE49-F238E27FC236}">
              <a16:creationId xmlns:a16="http://schemas.microsoft.com/office/drawing/2014/main" id="{8040D728-6918-4104-4A5C-2005092DE7BC}"/>
            </a:ext>
          </a:extLst>
        </xdr:cNvPr>
        <xdr:cNvSpPr/>
      </xdr:nvSpPr>
      <xdr:spPr>
        <a:xfrm rot="4861875">
          <a:off x="13551239206" y="32503575"/>
          <a:ext cx="2110940" cy="188918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682938</xdr:colOff>
      <xdr:row>551</xdr:row>
      <xdr:rowOff>125932</xdr:rowOff>
    </xdr:from>
    <xdr:to>
      <xdr:col>4</xdr:col>
      <xdr:colOff>343706</xdr:colOff>
      <xdr:row>552</xdr:row>
      <xdr:rowOff>177769</xdr:rowOff>
    </xdr:to>
    <xdr:cxnSp macro="">
      <xdr:nvCxnSpPr>
        <xdr:cNvPr id="55" name="Straight Arrow Connector 54">
          <a:extLst>
            <a:ext uri="{FF2B5EF4-FFF2-40B4-BE49-F238E27FC236}">
              <a16:creationId xmlns:a16="http://schemas.microsoft.com/office/drawing/2014/main" id="{4754C9C1-61C5-7D9A-68C2-B38C3E370B4A}"/>
            </a:ext>
          </a:extLst>
        </xdr:cNvPr>
        <xdr:cNvCxnSpPr/>
      </xdr:nvCxnSpPr>
      <xdr:spPr>
        <a:xfrm flipH="1">
          <a:off x="13551838705" y="33327952"/>
          <a:ext cx="488129" cy="254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237892</xdr:colOff>
      <xdr:row>552</xdr:row>
      <xdr:rowOff>27324</xdr:rowOff>
    </xdr:from>
    <xdr:ext cx="1235438" cy="10406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גדלה</m:t>
                    </m:r>
                    <m:r>
                      <a:rPr lang="he-IL" sz="600" b="0" i="1">
                        <a:latin typeface="Cambria Math" panose="02040503050406030204" pitchFamily="18" charset="0"/>
                      </a:rPr>
                      <m:t> </m:t>
                    </m:r>
                    <m:r>
                      <a:rPr lang="he-IL" sz="600" b="0" i="1">
                        <a:latin typeface="Cambria Math" panose="02040503050406030204" pitchFamily="18" charset="0"/>
                      </a:rPr>
                      <m:t>הכנסה</m:t>
                    </m:r>
                  </m:oMath>
                </m:oMathPara>
              </a14:m>
              <a:endParaRPr lang="en-US" sz="600"/>
            </a:p>
          </xdr:txBody>
        </xdr:sp>
      </mc:Choice>
      <mc:Fallback xmlns="">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גדלה הכנסה</a:t>
              </a:r>
              <a:endParaRPr lang="en-US" sz="600"/>
            </a:p>
          </xdr:txBody>
        </xdr:sp>
      </mc:Fallback>
    </mc:AlternateContent>
    <xdr:clientData/>
  </xdr:oneCellAnchor>
  <xdr:oneCellAnchor>
    <xdr:from>
      <xdr:col>3</xdr:col>
      <xdr:colOff>318557</xdr:colOff>
      <xdr:row>551</xdr:row>
      <xdr:rowOff>117843</xdr:rowOff>
    </xdr:from>
    <xdr:ext cx="1235438" cy="10406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נחות</m:t>
                    </m:r>
                    <m:r>
                      <a:rPr lang="he-IL" sz="600" b="0" i="1">
                        <a:latin typeface="Cambria Math" panose="02040503050406030204" pitchFamily="18" charset="0"/>
                      </a:rPr>
                      <m:t> </m:t>
                    </m:r>
                    <m:r>
                      <a:rPr lang="he-IL" sz="600" b="0" i="1">
                        <a:latin typeface="Cambria Math" panose="02040503050406030204" pitchFamily="18" charset="0"/>
                      </a:rPr>
                      <m:t>מוצר</m:t>
                    </m:r>
                  </m:oMath>
                </m:oMathPara>
              </a14:m>
              <a:endParaRPr lang="en-US" sz="600"/>
            </a:p>
          </xdr:txBody>
        </xdr:sp>
      </mc:Choice>
      <mc:Fallback xmlns="">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נחות מוצר</a:t>
              </a:r>
              <a:endParaRPr lang="en-US" sz="600"/>
            </a:p>
          </xdr:txBody>
        </xdr:sp>
      </mc:Fallback>
    </mc:AlternateContent>
    <xdr:clientData/>
  </xdr:oneCellAnchor>
  <xdr:oneCellAnchor>
    <xdr:from>
      <xdr:col>1</xdr:col>
      <xdr:colOff>296052</xdr:colOff>
      <xdr:row>556</xdr:row>
      <xdr:rowOff>199112</xdr:rowOff>
    </xdr:from>
    <xdr:ext cx="1235438"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700410</xdr:colOff>
      <xdr:row>555</xdr:row>
      <xdr:rowOff>95940</xdr:rowOff>
    </xdr:from>
    <xdr:to>
      <xdr:col>3</xdr:col>
      <xdr:colOff>55407</xdr:colOff>
      <xdr:row>556</xdr:row>
      <xdr:rowOff>104082</xdr:rowOff>
    </xdr:to>
    <xdr:sp macro="" textlink="">
      <xdr:nvSpPr>
        <xdr:cNvPr id="88" name="Oval 87">
          <a:extLst>
            <a:ext uri="{FF2B5EF4-FFF2-40B4-BE49-F238E27FC236}">
              <a16:creationId xmlns:a16="http://schemas.microsoft.com/office/drawing/2014/main" id="{7FA81ECD-73EA-E3AD-AFC7-AD02A45F647D}"/>
            </a:ext>
          </a:extLst>
        </xdr:cNvPr>
        <xdr:cNvSpPr/>
      </xdr:nvSpPr>
      <xdr:spPr>
        <a:xfrm>
          <a:off x="13552954365" y="34158416"/>
          <a:ext cx="182359" cy="21084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683059</xdr:colOff>
      <xdr:row>584</xdr:row>
      <xdr:rowOff>109498</xdr:rowOff>
    </xdr:from>
    <xdr:to>
      <xdr:col>3</xdr:col>
      <xdr:colOff>707481</xdr:colOff>
      <xdr:row>594</xdr:row>
      <xdr:rowOff>198122</xdr:rowOff>
    </xdr:to>
    <xdr:sp macro="" textlink="">
      <xdr:nvSpPr>
        <xdr:cNvPr id="89" name="Freeform 88">
          <a:extLst>
            <a:ext uri="{FF2B5EF4-FFF2-40B4-BE49-F238E27FC236}">
              <a16:creationId xmlns:a16="http://schemas.microsoft.com/office/drawing/2014/main" id="{A1E72623-C317-4EE6-2474-00526B87BC9F}"/>
            </a:ext>
          </a:extLst>
        </xdr:cNvPr>
        <xdr:cNvSpPr/>
      </xdr:nvSpPr>
      <xdr:spPr>
        <a:xfrm>
          <a:off x="13540272992" y="40091954"/>
          <a:ext cx="2504304" cy="211761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67123</xdr:colOff>
      <xdr:row>586</xdr:row>
      <xdr:rowOff>32936</xdr:rowOff>
    </xdr:from>
    <xdr:to>
      <xdr:col>2</xdr:col>
      <xdr:colOff>57473</xdr:colOff>
      <xdr:row>587</xdr:row>
      <xdr:rowOff>120376</xdr:rowOff>
    </xdr:to>
    <xdr:cxnSp macro="">
      <xdr:nvCxnSpPr>
        <xdr:cNvPr id="90" name="Straight Arrow Connector 89">
          <a:extLst>
            <a:ext uri="{FF2B5EF4-FFF2-40B4-BE49-F238E27FC236}">
              <a16:creationId xmlns:a16="http://schemas.microsoft.com/office/drawing/2014/main" id="{8FD56D33-66E0-3400-48EF-644BEFCDFAF3}"/>
            </a:ext>
          </a:extLst>
        </xdr:cNvPr>
        <xdr:cNvCxnSpPr/>
      </xdr:nvCxnSpPr>
      <xdr:spPr>
        <a:xfrm>
          <a:off x="13541749628" y="40421190"/>
          <a:ext cx="816977" cy="2903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745735</xdr:colOff>
      <xdr:row>586</xdr:row>
      <xdr:rowOff>21896</xdr:rowOff>
    </xdr:from>
    <xdr:ext cx="1023017" cy="121380"/>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טכנולוגי</m:t>
                    </m:r>
                    <m:r>
                      <a:rPr lang="he-IL" sz="700" b="0" i="1">
                        <a:latin typeface="Cambria Math" panose="02040503050406030204" pitchFamily="18" charset="0"/>
                      </a:rPr>
                      <m:t> </m:t>
                    </m:r>
                    <m:r>
                      <a:rPr lang="he-IL" sz="700" b="0" i="1">
                        <a:latin typeface="Cambria Math" panose="02040503050406030204" pitchFamily="18" charset="0"/>
                      </a:rPr>
                      <m:t>שיפור</m:t>
                    </m:r>
                  </m:oMath>
                </m:oMathPara>
              </a14:m>
              <a:endParaRPr lang="en-US" sz="700"/>
            </a:p>
          </xdr:txBody>
        </xdr:sp>
      </mc:Choice>
      <mc:Fallback xmlns="">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טכנולוגי שיפור</a:t>
              </a:r>
              <a:endParaRPr lang="en-US" sz="700"/>
            </a:p>
          </xdr:txBody>
        </xdr:sp>
      </mc:Fallback>
    </mc:AlternateContent>
    <xdr:clientData/>
  </xdr:oneCellAnchor>
  <xdr:twoCellAnchor>
    <xdr:from>
      <xdr:col>0</xdr:col>
      <xdr:colOff>685091</xdr:colOff>
      <xdr:row>581</xdr:row>
      <xdr:rowOff>111441</xdr:rowOff>
    </xdr:from>
    <xdr:to>
      <xdr:col>3</xdr:col>
      <xdr:colOff>94486</xdr:colOff>
      <xdr:row>591</xdr:row>
      <xdr:rowOff>171646</xdr:rowOff>
    </xdr:to>
    <xdr:sp macro="" textlink="">
      <xdr:nvSpPr>
        <xdr:cNvPr id="102" name="Freeform 101">
          <a:extLst>
            <a:ext uri="{FF2B5EF4-FFF2-40B4-BE49-F238E27FC236}">
              <a16:creationId xmlns:a16="http://schemas.microsoft.com/office/drawing/2014/main" id="{8F2002EE-B92B-0205-83D9-26D6FE36B641}"/>
            </a:ext>
          </a:extLst>
        </xdr:cNvPr>
        <xdr:cNvSpPr/>
      </xdr:nvSpPr>
      <xdr:spPr>
        <a:xfrm rot="4861875">
          <a:off x="13540786026" y="39585159"/>
          <a:ext cx="2089199" cy="188927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44207</xdr:colOff>
      <xdr:row>585</xdr:row>
      <xdr:rowOff>171357</xdr:rowOff>
    </xdr:from>
    <xdr:to>
      <xdr:col>3</xdr:col>
      <xdr:colOff>683846</xdr:colOff>
      <xdr:row>587</xdr:row>
      <xdr:rowOff>120237</xdr:rowOff>
    </xdr:to>
    <xdr:cxnSp macro="">
      <xdr:nvCxnSpPr>
        <xdr:cNvPr id="112" name="Straight Arrow Connector 111">
          <a:extLst>
            <a:ext uri="{FF2B5EF4-FFF2-40B4-BE49-F238E27FC236}">
              <a16:creationId xmlns:a16="http://schemas.microsoft.com/office/drawing/2014/main" id="{2AEB75CF-2F29-E3F2-AD74-9FE78BC04B04}"/>
            </a:ext>
          </a:extLst>
        </xdr:cNvPr>
        <xdr:cNvCxnSpPr/>
      </xdr:nvCxnSpPr>
      <xdr:spPr>
        <a:xfrm flipV="1">
          <a:off x="13540296627" y="40356712"/>
          <a:ext cx="639639" cy="354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649339</xdr:colOff>
      <xdr:row>586</xdr:row>
      <xdr:rowOff>118429</xdr:rowOff>
    </xdr:from>
    <xdr:ext cx="1023017" cy="121380"/>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בהכנסה</m:t>
                    </m:r>
                    <m:r>
                      <a:rPr lang="he-IL" sz="700" b="0" i="1">
                        <a:latin typeface="Cambria Math" panose="02040503050406030204" pitchFamily="18" charset="0"/>
                      </a:rPr>
                      <m:t> </m:t>
                    </m:r>
                    <m:r>
                      <a:rPr lang="he-IL" sz="700" b="0" i="1">
                        <a:latin typeface="Cambria Math" panose="02040503050406030204" pitchFamily="18" charset="0"/>
                      </a:rPr>
                      <m:t>עלייה</m:t>
                    </m:r>
                  </m:oMath>
                </m:oMathPara>
              </a14:m>
              <a:endParaRPr lang="en-US" sz="700"/>
            </a:p>
          </xdr:txBody>
        </xdr:sp>
      </mc:Choice>
      <mc:Fallback xmlns="">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בהכנסה עלייה</a:t>
              </a:r>
              <a:endParaRPr lang="en-US" sz="700"/>
            </a:p>
          </xdr:txBody>
        </xdr:sp>
      </mc:Fallback>
    </mc:AlternateContent>
    <xdr:clientData/>
  </xdr:oneCellAnchor>
  <xdr:oneCellAnchor>
    <xdr:from>
      <xdr:col>2</xdr:col>
      <xdr:colOff>751459</xdr:colOff>
      <xdr:row>586</xdr:row>
      <xdr:rowOff>19927</xdr:rowOff>
    </xdr:from>
    <xdr:ext cx="1023017" cy="121380"/>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נורמלי</m:t>
                    </m:r>
                    <m:r>
                      <a:rPr lang="he-IL" sz="700" b="0" i="1">
                        <a:latin typeface="Cambria Math" panose="02040503050406030204" pitchFamily="18" charset="0"/>
                      </a:rPr>
                      <m:t> </m:t>
                    </m:r>
                    <m:r>
                      <a:rPr lang="he-IL" sz="700" b="0" i="1">
                        <a:latin typeface="Cambria Math" panose="02040503050406030204" pitchFamily="18" charset="0"/>
                      </a:rPr>
                      <m:t>מוצר</m:t>
                    </m:r>
                  </m:oMath>
                </m:oMathPara>
              </a14:m>
              <a:endParaRPr lang="en-US" sz="700"/>
            </a:p>
          </xdr:txBody>
        </xdr:sp>
      </mc:Choice>
      <mc:Fallback xmlns="">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נורמלי מוצר</a:t>
              </a:r>
              <a:endParaRPr lang="en-US" sz="700"/>
            </a:p>
          </xdr:txBody>
        </xdr:sp>
      </mc:Fallback>
    </mc:AlternateContent>
    <xdr:clientData/>
  </xdr:oneCellAnchor>
  <xdr:twoCellAnchor>
    <xdr:from>
      <xdr:col>2</xdr:col>
      <xdr:colOff>358042</xdr:colOff>
      <xdr:row>624</xdr:row>
      <xdr:rowOff>49961</xdr:rowOff>
    </xdr:from>
    <xdr:to>
      <xdr:col>5</xdr:col>
      <xdr:colOff>382465</xdr:colOff>
      <xdr:row>634</xdr:row>
      <xdr:rowOff>139512</xdr:rowOff>
    </xdr:to>
    <xdr:sp macro="" textlink="">
      <xdr:nvSpPr>
        <xdr:cNvPr id="133" name="Freeform 132">
          <a:extLst>
            <a:ext uri="{FF2B5EF4-FFF2-40B4-BE49-F238E27FC236}">
              <a16:creationId xmlns:a16="http://schemas.microsoft.com/office/drawing/2014/main" id="{A40E1F85-1616-4EFF-4FE5-72532076D471}"/>
            </a:ext>
          </a:extLst>
        </xdr:cNvPr>
        <xdr:cNvSpPr/>
      </xdr:nvSpPr>
      <xdr:spPr>
        <a:xfrm>
          <a:off x="13538944754" y="48182210"/>
          <a:ext cx="2504305" cy="211854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78163</xdr:colOff>
      <xdr:row>628</xdr:row>
      <xdr:rowOff>28169</xdr:rowOff>
    </xdr:from>
    <xdr:to>
      <xdr:col>2</xdr:col>
      <xdr:colOff>598224</xdr:colOff>
      <xdr:row>628</xdr:row>
      <xdr:rowOff>29421</xdr:rowOff>
    </xdr:to>
    <xdr:cxnSp macro="">
      <xdr:nvCxnSpPr>
        <xdr:cNvPr id="134" name="Straight Arrow Connector 133">
          <a:extLst>
            <a:ext uri="{FF2B5EF4-FFF2-40B4-BE49-F238E27FC236}">
              <a16:creationId xmlns:a16="http://schemas.microsoft.com/office/drawing/2014/main" id="{282B6304-33C0-D4B1-6240-7689751831A2}"/>
            </a:ext>
          </a:extLst>
        </xdr:cNvPr>
        <xdr:cNvCxnSpPr/>
      </xdr:nvCxnSpPr>
      <xdr:spPr>
        <a:xfrm flipH="1">
          <a:off x="13494627722" y="48611798"/>
          <a:ext cx="520061" cy="12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797820</xdr:colOff>
      <xdr:row>676</xdr:row>
      <xdr:rowOff>122116</xdr:rowOff>
    </xdr:from>
    <xdr:to>
      <xdr:col>3</xdr:col>
      <xdr:colOff>154679</xdr:colOff>
      <xdr:row>677</xdr:row>
      <xdr:rowOff>130257</xdr:rowOff>
    </xdr:to>
    <xdr:sp macro="" textlink="">
      <xdr:nvSpPr>
        <xdr:cNvPr id="160" name="Oval 159">
          <a:extLst>
            <a:ext uri="{FF2B5EF4-FFF2-40B4-BE49-F238E27FC236}">
              <a16:creationId xmlns:a16="http://schemas.microsoft.com/office/drawing/2014/main" id="{CF3E1D56-21C3-1840-B6FD-4621ED56B484}"/>
            </a:ext>
          </a:extLst>
        </xdr:cNvPr>
        <xdr:cNvSpPr/>
      </xdr:nvSpPr>
      <xdr:spPr>
        <a:xfrm>
          <a:off x="13469017564" y="79220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553357</xdr:colOff>
      <xdr:row>674</xdr:row>
      <xdr:rowOff>71221</xdr:rowOff>
    </xdr:from>
    <xdr:to>
      <xdr:col>2</xdr:col>
      <xdr:colOff>317323</xdr:colOff>
      <xdr:row>674</xdr:row>
      <xdr:rowOff>77108</xdr:rowOff>
    </xdr:to>
    <xdr:cxnSp macro="">
      <xdr:nvCxnSpPr>
        <xdr:cNvPr id="167" name="Straight Arrow Connector 166">
          <a:extLst>
            <a:ext uri="{FF2B5EF4-FFF2-40B4-BE49-F238E27FC236}">
              <a16:creationId xmlns:a16="http://schemas.microsoft.com/office/drawing/2014/main" id="{A1419C32-B135-1DEB-320C-99CB83BCFC9B}"/>
            </a:ext>
          </a:extLst>
        </xdr:cNvPr>
        <xdr:cNvCxnSpPr/>
      </xdr:nvCxnSpPr>
      <xdr:spPr>
        <a:xfrm>
          <a:off x="13523023677" y="58976542"/>
          <a:ext cx="589466" cy="5887"/>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690738</xdr:colOff>
      <xdr:row>705</xdr:row>
      <xdr:rowOff>150178</xdr:rowOff>
    </xdr:from>
    <xdr:to>
      <xdr:col>3</xdr:col>
      <xdr:colOff>715161</xdr:colOff>
      <xdr:row>716</xdr:row>
      <xdr:rowOff>35210</xdr:rowOff>
    </xdr:to>
    <xdr:sp macro="" textlink="">
      <xdr:nvSpPr>
        <xdr:cNvPr id="183" name="Freeform 182">
          <a:extLst>
            <a:ext uri="{FF2B5EF4-FFF2-40B4-BE49-F238E27FC236}">
              <a16:creationId xmlns:a16="http://schemas.microsoft.com/office/drawing/2014/main" id="{8A5F4BCE-1A2B-3164-DF51-E3039235CDF5}"/>
            </a:ext>
          </a:extLst>
        </xdr:cNvPr>
        <xdr:cNvSpPr/>
      </xdr:nvSpPr>
      <xdr:spPr>
        <a:xfrm>
          <a:off x="13521800339" y="65382821"/>
          <a:ext cx="2500923" cy="213021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711</xdr:row>
      <xdr:rowOff>122116</xdr:rowOff>
    </xdr:from>
    <xdr:to>
      <xdr:col>3</xdr:col>
      <xdr:colOff>154679</xdr:colOff>
      <xdr:row>712</xdr:row>
      <xdr:rowOff>130257</xdr:rowOff>
    </xdr:to>
    <xdr:sp macro="" textlink="">
      <xdr:nvSpPr>
        <xdr:cNvPr id="174" name="Oval 173">
          <a:extLst>
            <a:ext uri="{FF2B5EF4-FFF2-40B4-BE49-F238E27FC236}">
              <a16:creationId xmlns:a16="http://schemas.microsoft.com/office/drawing/2014/main" id="{59E2EDF5-E965-224E-AF5D-FA47E99CDF1A}"/>
            </a:ext>
          </a:extLst>
        </xdr:cNvPr>
        <xdr:cNvSpPr/>
      </xdr:nvSpPr>
      <xdr:spPr>
        <a:xfrm>
          <a:off x="13469017564" y="86750770"/>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407337</xdr:colOff>
      <xdr:row>711</xdr:row>
      <xdr:rowOff>132425</xdr:rowOff>
    </xdr:from>
    <xdr:to>
      <xdr:col>1</xdr:col>
      <xdr:colOff>588871</xdr:colOff>
      <xdr:row>712</xdr:row>
      <xdr:rowOff>140566</xdr:rowOff>
    </xdr:to>
    <xdr:sp macro="" textlink="">
      <xdr:nvSpPr>
        <xdr:cNvPr id="184" name="Oval 183">
          <a:extLst>
            <a:ext uri="{FF2B5EF4-FFF2-40B4-BE49-F238E27FC236}">
              <a16:creationId xmlns:a16="http://schemas.microsoft.com/office/drawing/2014/main" id="{28367B2E-B598-6B77-B961-51E7DD7952A6}"/>
            </a:ext>
          </a:extLst>
        </xdr:cNvPr>
        <xdr:cNvSpPr/>
      </xdr:nvSpPr>
      <xdr:spPr>
        <a:xfrm>
          <a:off x="13523577629" y="66589711"/>
          <a:ext cx="181534"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619809</xdr:colOff>
      <xdr:row>363</xdr:row>
      <xdr:rowOff>142811</xdr:rowOff>
    </xdr:from>
    <xdr:to>
      <xdr:col>2</xdr:col>
      <xdr:colOff>637551</xdr:colOff>
      <xdr:row>366</xdr:row>
      <xdr:rowOff>190545</xdr:rowOff>
    </xdr:to>
    <xdr:cxnSp macro="">
      <xdr:nvCxnSpPr>
        <xdr:cNvPr id="3" name="Straight Arrow Connector 2">
          <a:extLst>
            <a:ext uri="{FF2B5EF4-FFF2-40B4-BE49-F238E27FC236}">
              <a16:creationId xmlns:a16="http://schemas.microsoft.com/office/drawing/2014/main" id="{4DFFB2AA-375E-52E3-F84F-B7E1AD0AF7F5}"/>
            </a:ext>
          </a:extLst>
        </xdr:cNvPr>
        <xdr:cNvCxnSpPr/>
      </xdr:nvCxnSpPr>
      <xdr:spPr>
        <a:xfrm flipH="1" flipV="1">
          <a:off x="13535236666" y="4855582"/>
          <a:ext cx="17742" cy="6597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478100</xdr:colOff>
      <xdr:row>366</xdr:row>
      <xdr:rowOff>116194</xdr:rowOff>
    </xdr:from>
    <xdr:to>
      <xdr:col>3</xdr:col>
      <xdr:colOff>657203</xdr:colOff>
      <xdr:row>367</xdr:row>
      <xdr:rowOff>124335</xdr:rowOff>
    </xdr:to>
    <xdr:sp macro="" textlink="">
      <xdr:nvSpPr>
        <xdr:cNvPr id="94" name="Oval 93">
          <a:extLst>
            <a:ext uri="{FF2B5EF4-FFF2-40B4-BE49-F238E27FC236}">
              <a16:creationId xmlns:a16="http://schemas.microsoft.com/office/drawing/2014/main" id="{3140BF0E-3833-8140-88AF-37A0C54E223B}"/>
            </a:ext>
          </a:extLst>
        </xdr:cNvPr>
        <xdr:cNvSpPr/>
      </xdr:nvSpPr>
      <xdr:spPr>
        <a:xfrm>
          <a:off x="13529132378" y="50525425"/>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107109</xdr:colOff>
      <xdr:row>364</xdr:row>
      <xdr:rowOff>70691</xdr:rowOff>
    </xdr:from>
    <xdr:ext cx="1433764" cy="375680"/>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8</xdr:col>
      <xdr:colOff>311676</xdr:colOff>
      <xdr:row>372</xdr:row>
      <xdr:rowOff>80891</xdr:rowOff>
    </xdr:from>
    <xdr:ext cx="2473144" cy="37568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11</xdr:col>
      <xdr:colOff>601848</xdr:colOff>
      <xdr:row>372</xdr:row>
      <xdr:rowOff>85991</xdr:rowOff>
    </xdr:from>
    <xdr:ext cx="2473144" cy="37568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twoCellAnchor>
    <xdr:from>
      <xdr:col>3</xdr:col>
      <xdr:colOff>464777</xdr:colOff>
      <xdr:row>460</xdr:row>
      <xdr:rowOff>138397</xdr:rowOff>
    </xdr:from>
    <xdr:to>
      <xdr:col>3</xdr:col>
      <xdr:colOff>643880</xdr:colOff>
      <xdr:row>461</xdr:row>
      <xdr:rowOff>146537</xdr:rowOff>
    </xdr:to>
    <xdr:sp macro="" textlink="">
      <xdr:nvSpPr>
        <xdr:cNvPr id="105" name="Oval 104">
          <a:extLst>
            <a:ext uri="{FF2B5EF4-FFF2-40B4-BE49-F238E27FC236}">
              <a16:creationId xmlns:a16="http://schemas.microsoft.com/office/drawing/2014/main" id="{7AF31559-7653-8B40-A428-3A9ABFC91997}"/>
            </a:ext>
          </a:extLst>
        </xdr:cNvPr>
        <xdr:cNvSpPr/>
      </xdr:nvSpPr>
      <xdr:spPr>
        <a:xfrm>
          <a:off x="13529145701" y="59766229"/>
          <a:ext cx="179103" cy="21240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321911</xdr:colOff>
      <xdr:row>456</xdr:row>
      <xdr:rowOff>113859</xdr:rowOff>
    </xdr:from>
    <xdr:ext cx="164503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542396</xdr:colOff>
      <xdr:row>463</xdr:row>
      <xdr:rowOff>114653</xdr:rowOff>
    </xdr:from>
    <xdr:ext cx="1645033"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321911</xdr:colOff>
      <xdr:row>473</xdr:row>
      <xdr:rowOff>113859</xdr:rowOff>
    </xdr:from>
    <xdr:ext cx="1645033"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318238</xdr:colOff>
      <xdr:row>504</xdr:row>
      <xdr:rowOff>80669</xdr:rowOff>
    </xdr:from>
    <xdr:to>
      <xdr:col>2</xdr:col>
      <xdr:colOff>497341</xdr:colOff>
      <xdr:row>505</xdr:row>
      <xdr:rowOff>88811</xdr:rowOff>
    </xdr:to>
    <xdr:sp macro="" textlink="">
      <xdr:nvSpPr>
        <xdr:cNvPr id="116" name="Oval 115">
          <a:extLst>
            <a:ext uri="{FF2B5EF4-FFF2-40B4-BE49-F238E27FC236}">
              <a16:creationId xmlns:a16="http://schemas.microsoft.com/office/drawing/2014/main" id="{0BFC2F6E-B359-594D-867D-C649FE820A17}"/>
            </a:ext>
          </a:extLst>
        </xdr:cNvPr>
        <xdr:cNvSpPr/>
      </xdr:nvSpPr>
      <xdr:spPr>
        <a:xfrm>
          <a:off x="13530118184" y="68927103"/>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7</xdr:col>
      <xdr:colOff>11759</xdr:colOff>
      <xdr:row>495</xdr:row>
      <xdr:rowOff>62716</xdr:rowOff>
    </xdr:from>
    <xdr:ext cx="164503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1</xdr:col>
      <xdr:colOff>104030</xdr:colOff>
      <xdr:row>547</xdr:row>
      <xdr:rowOff>15620</xdr:rowOff>
    </xdr:from>
    <xdr:to>
      <xdr:col>4</xdr:col>
      <xdr:colOff>128453</xdr:colOff>
      <xdr:row>557</xdr:row>
      <xdr:rowOff>105171</xdr:rowOff>
    </xdr:to>
    <xdr:sp macro="" textlink="">
      <xdr:nvSpPr>
        <xdr:cNvPr id="17" name="Freeform 16">
          <a:extLst>
            <a:ext uri="{FF2B5EF4-FFF2-40B4-BE49-F238E27FC236}">
              <a16:creationId xmlns:a16="http://schemas.microsoft.com/office/drawing/2014/main" id="{61A60F0E-B635-C6B0-C424-54508DF70B87}"/>
            </a:ext>
          </a:extLst>
        </xdr:cNvPr>
        <xdr:cNvSpPr/>
      </xdr:nvSpPr>
      <xdr:spPr>
        <a:xfrm>
          <a:off x="13552053958" y="32431646"/>
          <a:ext cx="2506507" cy="21414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412946</xdr:colOff>
      <xdr:row>541</xdr:row>
      <xdr:rowOff>160867</xdr:rowOff>
    </xdr:from>
    <xdr:to>
      <xdr:col>11</xdr:col>
      <xdr:colOff>497493</xdr:colOff>
      <xdr:row>545</xdr:row>
      <xdr:rowOff>40375</xdr:rowOff>
    </xdr:to>
    <xdr:pic>
      <xdr:nvPicPr>
        <xdr:cNvPr id="20" name="Picture 19">
          <a:extLst>
            <a:ext uri="{FF2B5EF4-FFF2-40B4-BE49-F238E27FC236}">
              <a16:creationId xmlns:a16="http://schemas.microsoft.com/office/drawing/2014/main" id="{F47EEE55-C1E2-E1CA-5EAA-4F06B4BD7BA9}"/>
            </a:ext>
          </a:extLst>
        </xdr:cNvPr>
        <xdr:cNvPicPr>
          <a:picLocks noChangeAspect="1"/>
        </xdr:cNvPicPr>
      </xdr:nvPicPr>
      <xdr:blipFill>
        <a:blip xmlns:r="http://schemas.openxmlformats.org/officeDocument/2006/relationships" r:embed="rId4"/>
        <a:stretch>
          <a:fillRect/>
        </a:stretch>
      </xdr:blipFill>
      <xdr:spPr>
        <a:xfrm>
          <a:off x="13584726373" y="110998000"/>
          <a:ext cx="914281" cy="709242"/>
        </a:xfrm>
        <a:prstGeom prst="rect">
          <a:avLst/>
        </a:prstGeom>
      </xdr:spPr>
    </xdr:pic>
    <xdr:clientData/>
  </xdr:twoCellAnchor>
  <xdr:twoCellAnchor>
    <xdr:from>
      <xdr:col>9</xdr:col>
      <xdr:colOff>401271</xdr:colOff>
      <xdr:row>544</xdr:row>
      <xdr:rowOff>107557</xdr:rowOff>
    </xdr:from>
    <xdr:to>
      <xdr:col>10</xdr:col>
      <xdr:colOff>488143</xdr:colOff>
      <xdr:row>547</xdr:row>
      <xdr:rowOff>95147</xdr:rowOff>
    </xdr:to>
    <xdr:sp macro="" textlink="">
      <xdr:nvSpPr>
        <xdr:cNvPr id="21" name="Rectangular Callout 20">
          <a:extLst>
            <a:ext uri="{FF2B5EF4-FFF2-40B4-BE49-F238E27FC236}">
              <a16:creationId xmlns:a16="http://schemas.microsoft.com/office/drawing/2014/main" id="{1C5940BF-3349-6A67-AFA4-1F77345DC9D4}"/>
            </a:ext>
          </a:extLst>
        </xdr:cNvPr>
        <xdr:cNvSpPr/>
      </xdr:nvSpPr>
      <xdr:spPr>
        <a:xfrm>
          <a:off x="13546730098" y="31890651"/>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a:t>לא יודע</a:t>
          </a:r>
          <a:r>
            <a:rPr lang="he-IL" sz="1100"/>
            <a:t> מה קרה בסך הכל לכמות!</a:t>
          </a:r>
          <a:endParaRPr lang="en-US" sz="1100"/>
        </a:p>
      </xdr:txBody>
    </xdr:sp>
    <xdr:clientData/>
  </xdr:twoCellAnchor>
  <xdr:twoCellAnchor editAs="oneCell">
    <xdr:from>
      <xdr:col>10</xdr:col>
      <xdr:colOff>287866</xdr:colOff>
      <xdr:row>551</xdr:row>
      <xdr:rowOff>40722</xdr:rowOff>
    </xdr:from>
    <xdr:to>
      <xdr:col>11</xdr:col>
      <xdr:colOff>465638</xdr:colOff>
      <xdr:row>555</xdr:row>
      <xdr:rowOff>123896</xdr:rowOff>
    </xdr:to>
    <xdr:pic>
      <xdr:nvPicPr>
        <xdr:cNvPr id="22" name="Picture 21">
          <a:extLst>
            <a:ext uri="{FF2B5EF4-FFF2-40B4-BE49-F238E27FC236}">
              <a16:creationId xmlns:a16="http://schemas.microsoft.com/office/drawing/2014/main" id="{1F3E4D2E-5666-4D99-EC5D-98B094F94763}"/>
            </a:ext>
          </a:extLst>
        </xdr:cNvPr>
        <xdr:cNvPicPr>
          <a:picLocks noChangeAspect="1"/>
        </xdr:cNvPicPr>
      </xdr:nvPicPr>
      <xdr:blipFill>
        <a:blip xmlns:r="http://schemas.openxmlformats.org/officeDocument/2006/relationships" r:embed="rId5"/>
        <a:stretch>
          <a:fillRect/>
        </a:stretch>
      </xdr:blipFill>
      <xdr:spPr>
        <a:xfrm>
          <a:off x="13584758228" y="112994522"/>
          <a:ext cx="1007506" cy="895974"/>
        </a:xfrm>
        <a:prstGeom prst="rect">
          <a:avLst/>
        </a:prstGeom>
      </xdr:spPr>
    </xdr:pic>
    <xdr:clientData/>
  </xdr:twoCellAnchor>
  <xdr:twoCellAnchor>
    <xdr:from>
      <xdr:col>9</xdr:col>
      <xdr:colOff>215115</xdr:colOff>
      <xdr:row>554</xdr:row>
      <xdr:rowOff>144788</xdr:rowOff>
    </xdr:from>
    <xdr:to>
      <xdr:col>10</xdr:col>
      <xdr:colOff>301987</xdr:colOff>
      <xdr:row>557</xdr:row>
      <xdr:rowOff>132378</xdr:rowOff>
    </xdr:to>
    <xdr:sp macro="" textlink="">
      <xdr:nvSpPr>
        <xdr:cNvPr id="23" name="Rectangular Callout 22">
          <a:extLst>
            <a:ext uri="{FF2B5EF4-FFF2-40B4-BE49-F238E27FC236}">
              <a16:creationId xmlns:a16="http://schemas.microsoft.com/office/drawing/2014/main" id="{C0123DA5-D4E8-B5A4-B2F7-E36B77198A91}"/>
            </a:ext>
          </a:extLst>
        </xdr:cNvPr>
        <xdr:cNvSpPr/>
      </xdr:nvSpPr>
      <xdr:spPr>
        <a:xfrm>
          <a:off x="13546916254" y="34004560"/>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בסך הכל</a:t>
          </a:r>
          <a:r>
            <a:rPr lang="he-IL" sz="1100" baseline="0"/>
            <a:t> </a:t>
          </a:r>
          <a:r>
            <a:rPr lang="he-IL" sz="1100" u="sng" baseline="0"/>
            <a:t>אני יודע</a:t>
          </a:r>
          <a:r>
            <a:rPr lang="he-IL" sz="1100" baseline="0"/>
            <a:t> שהמחיר ירד!</a:t>
          </a:r>
          <a:endParaRPr lang="en-US" sz="1100"/>
        </a:p>
      </xdr:txBody>
    </xdr:sp>
    <xdr:clientData/>
  </xdr:twoCellAnchor>
  <xdr:twoCellAnchor>
    <xdr:from>
      <xdr:col>11</xdr:col>
      <xdr:colOff>526143</xdr:colOff>
      <xdr:row>538</xdr:row>
      <xdr:rowOff>127000</xdr:rowOff>
    </xdr:from>
    <xdr:to>
      <xdr:col>12</xdr:col>
      <xdr:colOff>276679</xdr:colOff>
      <xdr:row>558</xdr:row>
      <xdr:rowOff>22678</xdr:rowOff>
    </xdr:to>
    <xdr:sp macro="" textlink="">
      <xdr:nvSpPr>
        <xdr:cNvPr id="24" name="Left Brace 23">
          <a:extLst>
            <a:ext uri="{FF2B5EF4-FFF2-40B4-BE49-F238E27FC236}">
              <a16:creationId xmlns:a16="http://schemas.microsoft.com/office/drawing/2014/main" id="{56125DDC-EF22-E098-C353-FD09B5517235}"/>
            </a:ext>
          </a:extLst>
        </xdr:cNvPr>
        <xdr:cNvSpPr/>
      </xdr:nvSpPr>
      <xdr:spPr>
        <a:xfrm>
          <a:off x="13514809321" y="30919964"/>
          <a:ext cx="576036" cy="403225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507250</xdr:colOff>
      <xdr:row>578</xdr:row>
      <xdr:rowOff>19989</xdr:rowOff>
    </xdr:from>
    <xdr:ext cx="104005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518523</xdr:colOff>
      <xdr:row>579</xdr:row>
      <xdr:rowOff>23746</xdr:rowOff>
    </xdr:from>
    <xdr:ext cx="104005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9</xdr:col>
      <xdr:colOff>507250</xdr:colOff>
      <xdr:row>584</xdr:row>
      <xdr:rowOff>19989</xdr:rowOff>
    </xdr:from>
    <xdr:ext cx="104005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503493</xdr:colOff>
      <xdr:row>585</xdr:row>
      <xdr:rowOff>42533</xdr:rowOff>
    </xdr:from>
    <xdr:ext cx="104005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293818</xdr:colOff>
      <xdr:row>589</xdr:row>
      <xdr:rowOff>190398</xdr:rowOff>
    </xdr:from>
    <xdr:to>
      <xdr:col>1</xdr:col>
      <xdr:colOff>477745</xdr:colOff>
      <xdr:row>590</xdr:row>
      <xdr:rowOff>198539</xdr:rowOff>
    </xdr:to>
    <xdr:sp macro="" textlink="">
      <xdr:nvSpPr>
        <xdr:cNvPr id="30" name="Oval 29">
          <a:extLst>
            <a:ext uri="{FF2B5EF4-FFF2-40B4-BE49-F238E27FC236}">
              <a16:creationId xmlns:a16="http://schemas.microsoft.com/office/drawing/2014/main" id="{D24AF36F-4618-78C1-4DC0-68D6C0B94E4C}"/>
            </a:ext>
          </a:extLst>
        </xdr:cNvPr>
        <xdr:cNvSpPr/>
      </xdr:nvSpPr>
      <xdr:spPr>
        <a:xfrm>
          <a:off x="13542155983" y="41187351"/>
          <a:ext cx="183927" cy="2110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556096</xdr:colOff>
      <xdr:row>589</xdr:row>
      <xdr:rowOff>16232</xdr:rowOff>
    </xdr:from>
    <xdr:ext cx="1040053"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608700</xdr:colOff>
      <xdr:row>591</xdr:row>
      <xdr:rowOff>31262</xdr:rowOff>
    </xdr:from>
    <xdr:ext cx="1040053"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editAs="oneCell">
    <xdr:from>
      <xdr:col>5</xdr:col>
      <xdr:colOff>826627</xdr:colOff>
      <xdr:row>588</xdr:row>
      <xdr:rowOff>27218</xdr:rowOff>
    </xdr:from>
    <xdr:to>
      <xdr:col>6</xdr:col>
      <xdr:colOff>676407</xdr:colOff>
      <xdr:row>590</xdr:row>
      <xdr:rowOff>179677</xdr:rowOff>
    </xdr:to>
    <xdr:pic>
      <xdr:nvPicPr>
        <xdr:cNvPr id="36" name="Picture 35">
          <a:extLst>
            <a:ext uri="{FF2B5EF4-FFF2-40B4-BE49-F238E27FC236}">
              <a16:creationId xmlns:a16="http://schemas.microsoft.com/office/drawing/2014/main" id="{6064A04F-96A4-27A9-E2B6-01335C1CAB4D}"/>
            </a:ext>
          </a:extLst>
        </xdr:cNvPr>
        <xdr:cNvPicPr>
          <a:picLocks noChangeAspect="1"/>
        </xdr:cNvPicPr>
      </xdr:nvPicPr>
      <xdr:blipFill>
        <a:blip xmlns:r="http://schemas.openxmlformats.org/officeDocument/2006/relationships" r:embed="rId6"/>
        <a:stretch>
          <a:fillRect/>
        </a:stretch>
      </xdr:blipFill>
      <xdr:spPr>
        <a:xfrm>
          <a:off x="13537824185" y="40843816"/>
          <a:ext cx="676407" cy="558257"/>
        </a:xfrm>
        <a:prstGeom prst="rect">
          <a:avLst/>
        </a:prstGeom>
      </xdr:spPr>
    </xdr:pic>
    <xdr:clientData/>
  </xdr:twoCellAnchor>
  <xdr:oneCellAnchor>
    <xdr:from>
      <xdr:col>1</xdr:col>
      <xdr:colOff>540116</xdr:colOff>
      <xdr:row>627</xdr:row>
      <xdr:rowOff>11431</xdr:rowOff>
    </xdr:from>
    <xdr:ext cx="1235438" cy="19075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קטן</m:t>
                    </m:r>
                    <m:r>
                      <a:rPr lang="he-IL" sz="1100" b="0" i="1">
                        <a:latin typeface="Cambria Math" panose="02040503050406030204" pitchFamily="18" charset="0"/>
                      </a:rPr>
                      <m:t> </m:t>
                    </m:r>
                    <m:r>
                      <a:rPr lang="he-IL" sz="1100" b="0" i="1">
                        <a:latin typeface="Cambria Math" panose="02040503050406030204" pitchFamily="18" charset="0"/>
                      </a:rPr>
                      <m:t>ההיצע</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קטן ההיצע</a:t>
              </a:r>
              <a:endParaRPr lang="en-US" sz="1100"/>
            </a:p>
          </xdr:txBody>
        </xdr:sp>
      </mc:Fallback>
    </mc:AlternateContent>
    <xdr:clientData/>
  </xdr:oneCellAnchor>
  <xdr:twoCellAnchor>
    <xdr:from>
      <xdr:col>3</xdr:col>
      <xdr:colOff>485746</xdr:colOff>
      <xdr:row>631</xdr:row>
      <xdr:rowOff>110960</xdr:rowOff>
    </xdr:from>
    <xdr:to>
      <xdr:col>3</xdr:col>
      <xdr:colOff>664849</xdr:colOff>
      <xdr:row>632</xdr:row>
      <xdr:rowOff>119100</xdr:rowOff>
    </xdr:to>
    <xdr:sp macro="" textlink="">
      <xdr:nvSpPr>
        <xdr:cNvPr id="150" name="Oval 149">
          <a:extLst>
            <a:ext uri="{FF2B5EF4-FFF2-40B4-BE49-F238E27FC236}">
              <a16:creationId xmlns:a16="http://schemas.microsoft.com/office/drawing/2014/main" id="{9E3214FE-8FFD-4C47-9D42-2EA308670E4C}"/>
            </a:ext>
          </a:extLst>
        </xdr:cNvPr>
        <xdr:cNvSpPr/>
      </xdr:nvSpPr>
      <xdr:spPr>
        <a:xfrm>
          <a:off x="13547534441" y="94671083"/>
          <a:ext cx="179103" cy="2119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735522</xdr:colOff>
      <xdr:row>622</xdr:row>
      <xdr:rowOff>0</xdr:rowOff>
    </xdr:from>
    <xdr:ext cx="104005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720811</xdr:colOff>
      <xdr:row>623</xdr:row>
      <xdr:rowOff>29422</xdr:rowOff>
    </xdr:from>
    <xdr:ext cx="104005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8</xdr:col>
      <xdr:colOff>789460</xdr:colOff>
      <xdr:row>626</xdr:row>
      <xdr:rowOff>39229</xdr:rowOff>
    </xdr:from>
    <xdr:ext cx="104005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endParaRPr lang="en-US" sz="1100"/>
            </a:p>
          </xdr:txBody>
        </xdr:sp>
      </mc:Fallback>
    </mc:AlternateContent>
    <xdr:clientData/>
  </xdr:oneCellAnchor>
  <xdr:twoCellAnchor editAs="oneCell">
    <xdr:from>
      <xdr:col>6</xdr:col>
      <xdr:colOff>682304</xdr:colOff>
      <xdr:row>634</xdr:row>
      <xdr:rowOff>9807</xdr:rowOff>
    </xdr:from>
    <xdr:to>
      <xdr:col>10</xdr:col>
      <xdr:colOff>101060</xdr:colOff>
      <xdr:row>648</xdr:row>
      <xdr:rowOff>66637</xdr:rowOff>
    </xdr:to>
    <xdr:pic>
      <xdr:nvPicPr>
        <xdr:cNvPr id="45" name="Picture 44">
          <a:extLst>
            <a:ext uri="{FF2B5EF4-FFF2-40B4-BE49-F238E27FC236}">
              <a16:creationId xmlns:a16="http://schemas.microsoft.com/office/drawing/2014/main" id="{650A2010-8ABD-A347-36B7-ED3BAF5C564F}"/>
            </a:ext>
          </a:extLst>
        </xdr:cNvPr>
        <xdr:cNvPicPr>
          <a:picLocks noChangeAspect="1"/>
        </xdr:cNvPicPr>
      </xdr:nvPicPr>
      <xdr:blipFill>
        <a:blip xmlns:r="http://schemas.openxmlformats.org/officeDocument/2006/relationships" r:embed="rId7"/>
        <a:stretch>
          <a:fillRect/>
        </a:stretch>
      </xdr:blipFill>
      <xdr:spPr>
        <a:xfrm>
          <a:off x="13488534616" y="49799691"/>
          <a:ext cx="2713891" cy="2871426"/>
        </a:xfrm>
        <a:prstGeom prst="rect">
          <a:avLst/>
        </a:prstGeom>
      </xdr:spPr>
    </xdr:pic>
    <xdr:clientData/>
  </xdr:twoCellAnchor>
  <xdr:twoCellAnchor>
    <xdr:from>
      <xdr:col>2</xdr:col>
      <xdr:colOff>720811</xdr:colOff>
      <xdr:row>643</xdr:row>
      <xdr:rowOff>68649</xdr:rowOff>
    </xdr:from>
    <xdr:to>
      <xdr:col>6</xdr:col>
      <xdr:colOff>593321</xdr:colOff>
      <xdr:row>643</xdr:row>
      <xdr:rowOff>166719</xdr:rowOff>
    </xdr:to>
    <xdr:sp macro="" textlink="">
      <xdr:nvSpPr>
        <xdr:cNvPr id="46" name="Left Arrow 45">
          <a:extLst>
            <a:ext uri="{FF2B5EF4-FFF2-40B4-BE49-F238E27FC236}">
              <a16:creationId xmlns:a16="http://schemas.microsoft.com/office/drawing/2014/main" id="{21622BD4-C3A0-0303-1BE2-83B5E8291635}"/>
            </a:ext>
          </a:extLst>
        </xdr:cNvPr>
        <xdr:cNvSpPr/>
      </xdr:nvSpPr>
      <xdr:spPr>
        <a:xfrm>
          <a:off x="13491337490" y="51667915"/>
          <a:ext cx="3167645" cy="9807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245176</xdr:colOff>
      <xdr:row>645</xdr:row>
      <xdr:rowOff>171622</xdr:rowOff>
    </xdr:from>
    <xdr:to>
      <xdr:col>10</xdr:col>
      <xdr:colOff>9809</xdr:colOff>
      <xdr:row>647</xdr:row>
      <xdr:rowOff>117684</xdr:rowOff>
    </xdr:to>
    <xdr:sp macro="" textlink="">
      <xdr:nvSpPr>
        <xdr:cNvPr id="47" name="Rounded Rectangle 46">
          <a:extLst>
            <a:ext uri="{FF2B5EF4-FFF2-40B4-BE49-F238E27FC236}">
              <a16:creationId xmlns:a16="http://schemas.microsoft.com/office/drawing/2014/main" id="{AC7F643F-C216-0584-75C2-8895478CFB1B}"/>
            </a:ext>
          </a:extLst>
        </xdr:cNvPr>
        <xdr:cNvSpPr/>
      </xdr:nvSpPr>
      <xdr:spPr>
        <a:xfrm>
          <a:off x="13488625867" y="52172973"/>
          <a:ext cx="588417" cy="34814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כלכלה</a:t>
          </a:r>
          <a:endParaRPr lang="en-US" sz="1100"/>
        </a:p>
      </xdr:txBody>
    </xdr:sp>
    <xdr:clientData/>
  </xdr:twoCellAnchor>
  <xdr:twoCellAnchor>
    <xdr:from>
      <xdr:col>1</xdr:col>
      <xdr:colOff>200690</xdr:colOff>
      <xdr:row>671</xdr:row>
      <xdr:rowOff>648</xdr:rowOff>
    </xdr:from>
    <xdr:to>
      <xdr:col>4</xdr:col>
      <xdr:colOff>225113</xdr:colOff>
      <xdr:row>681</xdr:row>
      <xdr:rowOff>90955</xdr:rowOff>
    </xdr:to>
    <xdr:sp macro="" textlink="">
      <xdr:nvSpPr>
        <xdr:cNvPr id="49" name="Freeform 48">
          <a:extLst>
            <a:ext uri="{FF2B5EF4-FFF2-40B4-BE49-F238E27FC236}">
              <a16:creationId xmlns:a16="http://schemas.microsoft.com/office/drawing/2014/main" id="{A23FA315-0EFD-5557-1A3B-E0879A2A68DE}"/>
            </a:ext>
          </a:extLst>
        </xdr:cNvPr>
        <xdr:cNvSpPr/>
      </xdr:nvSpPr>
      <xdr:spPr>
        <a:xfrm>
          <a:off x="13521464887" y="58293648"/>
          <a:ext cx="2500923" cy="213137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801398</xdr:colOff>
      <xdr:row>679</xdr:row>
      <xdr:rowOff>91751</xdr:rowOff>
    </xdr:from>
    <xdr:to>
      <xdr:col>3</xdr:col>
      <xdr:colOff>153433</xdr:colOff>
      <xdr:row>680</xdr:row>
      <xdr:rowOff>99892</xdr:rowOff>
    </xdr:to>
    <xdr:sp macro="" textlink="">
      <xdr:nvSpPr>
        <xdr:cNvPr id="161" name="Oval 160">
          <a:extLst>
            <a:ext uri="{FF2B5EF4-FFF2-40B4-BE49-F238E27FC236}">
              <a16:creationId xmlns:a16="http://schemas.microsoft.com/office/drawing/2014/main" id="{CADE7F71-1723-CA4C-82AC-438DFB0D43FE}"/>
            </a:ext>
          </a:extLst>
        </xdr:cNvPr>
        <xdr:cNvSpPr/>
      </xdr:nvSpPr>
      <xdr:spPr>
        <a:xfrm>
          <a:off x="13522362067" y="60017608"/>
          <a:ext cx="177535"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358321</xdr:colOff>
      <xdr:row>675</xdr:row>
      <xdr:rowOff>95250</xdr:rowOff>
    </xdr:from>
    <xdr:ext cx="1040053" cy="5189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2000" b="0" i="1">
                        <a:latin typeface="Cambria Math" panose="02040503050406030204" pitchFamily="18" charset="0"/>
                      </a:rPr>
                      <m:t>𝑃</m:t>
                    </m:r>
                    <m:r>
                      <a:rPr lang="en-US" sz="2000" b="0" i="1">
                        <a:latin typeface="Cambria Math" panose="02040503050406030204" pitchFamily="18" charset="0"/>
                      </a:rPr>
                      <m:t>↓∗</m:t>
                    </m:r>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m:rPr>
                                <m:brk/>
                              </m:rPr>
                              <a:rPr lang="en-US" sz="2000" b="0" i="1">
                                <a:latin typeface="Cambria Math" panose="02040503050406030204" pitchFamily="18" charset="0"/>
                              </a:rPr>
                              <m:t>𝑄</m:t>
                            </m:r>
                          </m:e>
                        </m:groupChr>
                      </m:e>
                      <m:lim>
                        <m:r>
                          <a:rPr lang="en-US" sz="2000" b="0" i="1">
                            <a:latin typeface="Cambria Math" panose="02040503050406030204" pitchFamily="18" charset="0"/>
                          </a:rPr>
                          <m:t>=</m:t>
                        </m:r>
                      </m:lim>
                    </m:limUpp>
                  </m:oMath>
                </m:oMathPara>
              </a14:m>
              <a:endParaRPr lang="en-US" sz="2000"/>
            </a:p>
          </xdr:txBody>
        </xdr:sp>
      </mc:Choice>
      <mc:Fallback xmlns="">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a:t>
              </a:r>
              <a:r>
                <a:rPr lang="he-IL" sz="2000" b="0" i="0">
                  <a:latin typeface="Cambria Math" panose="02040503050406030204" pitchFamily="18" charset="0"/>
                </a:rPr>
                <a:t>∗</a:t>
              </a:r>
              <a:r>
                <a:rPr lang="en-US" sz="2000" b="0" i="0">
                  <a:latin typeface="Cambria Math" panose="02040503050406030204" pitchFamily="18" charset="0"/>
                </a:rPr>
                <a:t>⏞𝑄┴=</a:t>
              </a:r>
              <a:endParaRPr lang="en-US" sz="2000"/>
            </a:p>
          </xdr:txBody>
        </xdr:sp>
      </mc:Fallback>
    </mc:AlternateContent>
    <xdr:clientData/>
  </xdr:oneCellAnchor>
  <xdr:twoCellAnchor>
    <xdr:from>
      <xdr:col>1</xdr:col>
      <xdr:colOff>217714</xdr:colOff>
      <xdr:row>709</xdr:row>
      <xdr:rowOff>72572</xdr:rowOff>
    </xdr:from>
    <xdr:to>
      <xdr:col>2</xdr:col>
      <xdr:colOff>220646</xdr:colOff>
      <xdr:row>709</xdr:row>
      <xdr:rowOff>73870</xdr:rowOff>
    </xdr:to>
    <xdr:cxnSp macro="">
      <xdr:nvCxnSpPr>
        <xdr:cNvPr id="51" name="Straight Arrow Connector 198">
          <a:extLst>
            <a:ext uri="{FF2B5EF4-FFF2-40B4-BE49-F238E27FC236}">
              <a16:creationId xmlns:a16="http://schemas.microsoft.com/office/drawing/2014/main" id="{A72B4EA0-E744-F21B-FF15-F9394471379A}"/>
            </a:ext>
          </a:extLst>
        </xdr:cNvPr>
        <xdr:cNvCxnSpPr/>
      </xdr:nvCxnSpPr>
      <xdr:spPr>
        <a:xfrm flipV="1">
          <a:off x="13523120354" y="66121643"/>
          <a:ext cx="828432" cy="12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22679</xdr:colOff>
      <xdr:row>708</xdr:row>
      <xdr:rowOff>69072</xdr:rowOff>
    </xdr:from>
    <xdr:ext cx="1235438" cy="19075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טכנולוגי</m:t>
                    </m:r>
                    <m:r>
                      <a:rPr lang="he-IL" sz="1100" b="0" i="1">
                        <a:latin typeface="Cambria Math" panose="02040503050406030204" pitchFamily="18" charset="0"/>
                      </a:rPr>
                      <m:t> </m:t>
                    </m:r>
                    <m:r>
                      <a:rPr lang="he-IL" sz="1100" b="0" i="1">
                        <a:latin typeface="Cambria Math" panose="02040503050406030204" pitchFamily="18" charset="0"/>
                      </a:rPr>
                      <m:t>שיפור</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טכנולוגי שיפור</a:t>
              </a:r>
              <a:endParaRPr lang="en-US" sz="1100"/>
            </a:p>
          </xdr:txBody>
        </xdr:sp>
      </mc:Fallback>
    </mc:AlternateContent>
    <xdr:clientData/>
  </xdr:oneCellAnchor>
  <xdr:oneCellAnchor>
    <xdr:from>
      <xdr:col>8</xdr:col>
      <xdr:colOff>811893</xdr:colOff>
      <xdr:row>703</xdr:row>
      <xdr:rowOff>95249</xdr:rowOff>
    </xdr:from>
    <xdr:ext cx="2205731" cy="5170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a:rPr lang="en-US" sz="2000" b="0" i="1">
                                <a:latin typeface="Cambria Math" panose="02040503050406030204" pitchFamily="18" charset="0"/>
                              </a:rPr>
                              <m:t>𝑃</m:t>
                            </m:r>
                          </m:e>
                        </m:groupChr>
                      </m:e>
                      <m:lim>
                        <m:r>
                          <a:rPr lang="en-US" sz="2000" b="0" i="1">
                            <a:latin typeface="Cambria Math" panose="02040503050406030204" pitchFamily="18" charset="0"/>
                          </a:rPr>
                          <m:t>=</m:t>
                        </m:r>
                      </m:lim>
                    </m:limUpp>
                    <m:r>
                      <a:rPr lang="en-US" sz="2000" b="0" i="1">
                        <a:latin typeface="Cambria Math" panose="02040503050406030204" pitchFamily="18" charset="0"/>
                      </a:rPr>
                      <m:t>∗</m:t>
                    </m:r>
                    <m:r>
                      <a:rPr lang="en-US" sz="2000" b="0" i="1">
                        <a:latin typeface="Cambria Math" panose="02040503050406030204" pitchFamily="18" charset="0"/>
                      </a:rPr>
                      <m:t>𝑄</m:t>
                    </m:r>
                    <m:r>
                      <a:rPr lang="en-US" sz="2000" b="0" i="1">
                        <a:latin typeface="Cambria Math" panose="02040503050406030204" pitchFamily="18" charset="0"/>
                      </a:rPr>
                      <m:t>↑</m:t>
                    </m:r>
                  </m:oMath>
                </m:oMathPara>
              </a14:m>
              <a:endParaRPr lang="en-US" sz="2000"/>
            </a:p>
          </xdr:txBody>
        </xdr:sp>
      </mc:Choice>
      <mc:Fallback xmlns="">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⏞𝑃┴=∗𝑄↑</a:t>
              </a:r>
              <a:endParaRPr lang="en-US" sz="2000"/>
            </a:p>
          </xdr:txBody>
        </xdr:sp>
      </mc:Fallback>
    </mc:AlternateContent>
    <xdr:clientData/>
  </xdr:oneCellAnchor>
  <xdr:twoCellAnchor>
    <xdr:from>
      <xdr:col>5</xdr:col>
      <xdr:colOff>374487</xdr:colOff>
      <xdr:row>18</xdr:row>
      <xdr:rowOff>73270</xdr:rowOff>
    </xdr:from>
    <xdr:to>
      <xdr:col>5</xdr:col>
      <xdr:colOff>390769</xdr:colOff>
      <xdr:row>35</xdr:row>
      <xdr:rowOff>122116</xdr:rowOff>
    </xdr:to>
    <xdr:cxnSp macro="">
      <xdr:nvCxnSpPr>
        <xdr:cNvPr id="2" name="Straight Arrow Connector 1">
          <a:extLst>
            <a:ext uri="{FF2B5EF4-FFF2-40B4-BE49-F238E27FC236}">
              <a16:creationId xmlns:a16="http://schemas.microsoft.com/office/drawing/2014/main" id="{2D6ABC8F-A630-1A48-B4C6-FF35E3ABAAA0}"/>
            </a:ext>
          </a:extLst>
        </xdr:cNvPr>
        <xdr:cNvCxnSpPr/>
      </xdr:nvCxnSpPr>
      <xdr:spPr>
        <a:xfrm flipH="1" flipV="1">
          <a:off x="13520473731" y="1536289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31</xdr:row>
      <xdr:rowOff>130256</xdr:rowOff>
    </xdr:from>
    <xdr:to>
      <xdr:col>5</xdr:col>
      <xdr:colOff>740833</xdr:colOff>
      <xdr:row>31</xdr:row>
      <xdr:rowOff>148167</xdr:rowOff>
    </xdr:to>
    <xdr:cxnSp macro="">
      <xdr:nvCxnSpPr>
        <xdr:cNvPr id="4" name="Straight Arrow Connector 3">
          <a:extLst>
            <a:ext uri="{FF2B5EF4-FFF2-40B4-BE49-F238E27FC236}">
              <a16:creationId xmlns:a16="http://schemas.microsoft.com/office/drawing/2014/main" id="{01FB5D61-DB31-1845-A9FC-7FDDB15E0AA3}"/>
            </a:ext>
          </a:extLst>
        </xdr:cNvPr>
        <xdr:cNvCxnSpPr/>
      </xdr:nvCxnSpPr>
      <xdr:spPr>
        <a:xfrm flipV="1">
          <a:off x="13520123667" y="6600200"/>
          <a:ext cx="3945141" cy="179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712100</xdr:colOff>
      <xdr:row>19</xdr:row>
      <xdr:rowOff>73588</xdr:rowOff>
    </xdr:from>
    <xdr:to>
      <xdr:col>4</xdr:col>
      <xdr:colOff>736523</xdr:colOff>
      <xdr:row>29</xdr:row>
      <xdr:rowOff>163140</xdr:rowOff>
    </xdr:to>
    <xdr:sp macro="" textlink="">
      <xdr:nvSpPr>
        <xdr:cNvPr id="5" name="Freeform 4">
          <a:extLst>
            <a:ext uri="{FF2B5EF4-FFF2-40B4-BE49-F238E27FC236}">
              <a16:creationId xmlns:a16="http://schemas.microsoft.com/office/drawing/2014/main" id="{BBD0E4FB-E06F-3349-BFE9-E3D8D8325346}"/>
            </a:ext>
          </a:extLst>
        </xdr:cNvPr>
        <xdr:cNvSpPr/>
      </xdr:nvSpPr>
      <xdr:spPr>
        <a:xfrm>
          <a:off x="13520953477" y="153832488"/>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799452</xdr:colOff>
      <xdr:row>19</xdr:row>
      <xdr:rowOff>34977</xdr:rowOff>
    </xdr:from>
    <xdr:to>
      <xdr:col>4</xdr:col>
      <xdr:colOff>208847</xdr:colOff>
      <xdr:row>29</xdr:row>
      <xdr:rowOff>94720</xdr:rowOff>
    </xdr:to>
    <xdr:sp macro="" textlink="">
      <xdr:nvSpPr>
        <xdr:cNvPr id="9" name="Freeform 8">
          <a:extLst>
            <a:ext uri="{FF2B5EF4-FFF2-40B4-BE49-F238E27FC236}">
              <a16:creationId xmlns:a16="http://schemas.microsoft.com/office/drawing/2014/main" id="{FB8F0284-DC6B-204B-B85A-15FC9389B4E8}"/>
            </a:ext>
          </a:extLst>
        </xdr:cNvPr>
        <xdr:cNvSpPr/>
      </xdr:nvSpPr>
      <xdr:spPr>
        <a:xfrm rot="4861875">
          <a:off x="13521378229" y="153896801"/>
          <a:ext cx="2091743"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26</xdr:row>
      <xdr:rowOff>122116</xdr:rowOff>
    </xdr:from>
    <xdr:to>
      <xdr:col>3</xdr:col>
      <xdr:colOff>154679</xdr:colOff>
      <xdr:row>27</xdr:row>
      <xdr:rowOff>130257</xdr:rowOff>
    </xdr:to>
    <xdr:sp macro="" textlink="">
      <xdr:nvSpPr>
        <xdr:cNvPr id="10" name="Oval 9">
          <a:extLst>
            <a:ext uri="{FF2B5EF4-FFF2-40B4-BE49-F238E27FC236}">
              <a16:creationId xmlns:a16="http://schemas.microsoft.com/office/drawing/2014/main" id="{169C8461-6E39-314B-B32C-2FA5C95998CD}"/>
            </a:ext>
          </a:extLst>
        </xdr:cNvPr>
        <xdr:cNvSpPr/>
      </xdr:nvSpPr>
      <xdr:spPr>
        <a:xfrm>
          <a:off x="13522360821" y="155303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65127</xdr:colOff>
      <xdr:row>27</xdr:row>
      <xdr:rowOff>130257</xdr:rowOff>
    </xdr:from>
    <xdr:to>
      <xdr:col>3</xdr:col>
      <xdr:colOff>65128</xdr:colOff>
      <xdr:row>31</xdr:row>
      <xdr:rowOff>130256</xdr:rowOff>
    </xdr:to>
    <xdr:cxnSp macro="">
      <xdr:nvCxnSpPr>
        <xdr:cNvPr id="11" name="Straight Connector 10">
          <a:extLst>
            <a:ext uri="{FF2B5EF4-FFF2-40B4-BE49-F238E27FC236}">
              <a16:creationId xmlns:a16="http://schemas.microsoft.com/office/drawing/2014/main" id="{8A73C2BA-A973-004C-8B20-F4E03809A483}"/>
            </a:ext>
          </a:extLst>
        </xdr:cNvPr>
        <xdr:cNvCxnSpPr>
          <a:stCxn id="10" idx="4"/>
        </xdr:cNvCxnSpPr>
      </xdr:nvCxnSpPr>
      <xdr:spPr>
        <a:xfrm flipH="1">
          <a:off x="13522450372" y="155514757"/>
          <a:ext cx="1" cy="81279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154679</xdr:colOff>
      <xdr:row>27</xdr:row>
      <xdr:rowOff>8141</xdr:rowOff>
    </xdr:from>
    <xdr:to>
      <xdr:col>5</xdr:col>
      <xdr:colOff>366346</xdr:colOff>
      <xdr:row>27</xdr:row>
      <xdr:rowOff>24424</xdr:rowOff>
    </xdr:to>
    <xdr:cxnSp macro="">
      <xdr:nvCxnSpPr>
        <xdr:cNvPr id="12" name="Straight Connector 11">
          <a:extLst>
            <a:ext uri="{FF2B5EF4-FFF2-40B4-BE49-F238E27FC236}">
              <a16:creationId xmlns:a16="http://schemas.microsoft.com/office/drawing/2014/main" id="{C212272A-1AA3-094C-B917-ED2B5468F161}"/>
            </a:ext>
          </a:extLst>
        </xdr:cNvPr>
        <xdr:cNvCxnSpPr>
          <a:stCxn id="10" idx="2"/>
        </xdr:cNvCxnSpPr>
      </xdr:nvCxnSpPr>
      <xdr:spPr>
        <a:xfrm flipH="1" flipV="1">
          <a:off x="13520498154" y="155392641"/>
          <a:ext cx="1862667" cy="1628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561731</xdr:colOff>
      <xdr:row>26</xdr:row>
      <xdr:rowOff>120813</xdr:rowOff>
    </xdr:from>
    <xdr:ext cx="1552938" cy="172264"/>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8B065133-4B15-A547-BB92-EF5F31945DEE}"/>
                </a:ext>
              </a:extLst>
            </xdr:cNvPr>
            <xdr:cNvSpPr txBox="1"/>
          </xdr:nvSpPr>
          <xdr:spPr>
            <a:xfrm>
              <a:off x="13519575331" y="1553021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8B065133-4B15-A547-BB92-EF5F31945DEE}"/>
                </a:ext>
              </a:extLst>
            </xdr:cNvPr>
            <xdr:cNvSpPr txBox="1"/>
          </xdr:nvSpPr>
          <xdr:spPr>
            <a:xfrm>
              <a:off x="13519575331" y="1553021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32</xdr:row>
      <xdr:rowOff>6838</xdr:rowOff>
    </xdr:from>
    <xdr:ext cx="1552938" cy="17226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8B55B40-48D2-8345-A63A-74E702CC2228}"/>
                </a:ext>
              </a:extLst>
            </xdr:cNvPr>
            <xdr:cNvSpPr txBox="1"/>
          </xdr:nvSpPr>
          <xdr:spPr>
            <a:xfrm>
              <a:off x="13521771780" y="156407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8B55B40-48D2-8345-A63A-74E702CC2228}"/>
                </a:ext>
              </a:extLst>
            </xdr:cNvPr>
            <xdr:cNvSpPr txBox="1"/>
          </xdr:nvSpPr>
          <xdr:spPr>
            <a:xfrm>
              <a:off x="13521771780" y="156407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374487</xdr:colOff>
      <xdr:row>48</xdr:row>
      <xdr:rowOff>73270</xdr:rowOff>
    </xdr:from>
    <xdr:to>
      <xdr:col>5</xdr:col>
      <xdr:colOff>390769</xdr:colOff>
      <xdr:row>65</xdr:row>
      <xdr:rowOff>122116</xdr:rowOff>
    </xdr:to>
    <xdr:cxnSp macro="">
      <xdr:nvCxnSpPr>
        <xdr:cNvPr id="25" name="Straight Arrow Connector 24">
          <a:extLst>
            <a:ext uri="{FF2B5EF4-FFF2-40B4-BE49-F238E27FC236}">
              <a16:creationId xmlns:a16="http://schemas.microsoft.com/office/drawing/2014/main" id="{7EEB0FB5-015A-F947-A3F5-E094582CD22F}"/>
            </a:ext>
          </a:extLst>
        </xdr:cNvPr>
        <xdr:cNvCxnSpPr/>
      </xdr:nvCxnSpPr>
      <xdr:spPr>
        <a:xfrm flipH="1" flipV="1">
          <a:off x="13520473731" y="1597249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61</xdr:row>
      <xdr:rowOff>122115</xdr:rowOff>
    </xdr:from>
    <xdr:to>
      <xdr:col>6</xdr:col>
      <xdr:colOff>195384</xdr:colOff>
      <xdr:row>61</xdr:row>
      <xdr:rowOff>130256</xdr:rowOff>
    </xdr:to>
    <xdr:cxnSp macro="">
      <xdr:nvCxnSpPr>
        <xdr:cNvPr id="37" name="Straight Arrow Connector 36">
          <a:extLst>
            <a:ext uri="{FF2B5EF4-FFF2-40B4-BE49-F238E27FC236}">
              <a16:creationId xmlns:a16="http://schemas.microsoft.com/office/drawing/2014/main" id="{490040A8-D1F8-6149-AF3C-BD053E1EE3F7}"/>
            </a:ext>
          </a:extLst>
        </xdr:cNvPr>
        <xdr:cNvCxnSpPr/>
      </xdr:nvCxnSpPr>
      <xdr:spPr>
        <a:xfrm>
          <a:off x="13519843616" y="162415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xdr:row>
      <xdr:rowOff>56987</xdr:rowOff>
    </xdr:from>
    <xdr:to>
      <xdr:col>4</xdr:col>
      <xdr:colOff>748974</xdr:colOff>
      <xdr:row>59</xdr:row>
      <xdr:rowOff>146539</xdr:rowOff>
    </xdr:to>
    <xdr:sp macro="" textlink="">
      <xdr:nvSpPr>
        <xdr:cNvPr id="39" name="Freeform 38">
          <a:extLst>
            <a:ext uri="{FF2B5EF4-FFF2-40B4-BE49-F238E27FC236}">
              <a16:creationId xmlns:a16="http://schemas.microsoft.com/office/drawing/2014/main" id="{B2ADBF1E-DFB4-9F4B-AFE1-48E03AC6F8AD}"/>
            </a:ext>
          </a:extLst>
        </xdr:cNvPr>
        <xdr:cNvSpPr/>
      </xdr:nvSpPr>
      <xdr:spPr>
        <a:xfrm>
          <a:off x="13520941026" y="159911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711751</xdr:colOff>
      <xdr:row>48</xdr:row>
      <xdr:rowOff>191588</xdr:rowOff>
    </xdr:from>
    <xdr:to>
      <xdr:col>4</xdr:col>
      <xdr:colOff>173640</xdr:colOff>
      <xdr:row>60</xdr:row>
      <xdr:rowOff>34043</xdr:rowOff>
    </xdr:to>
    <xdr:sp macro="" textlink="">
      <xdr:nvSpPr>
        <xdr:cNvPr id="48" name="Freeform 47">
          <a:extLst>
            <a:ext uri="{FF2B5EF4-FFF2-40B4-BE49-F238E27FC236}">
              <a16:creationId xmlns:a16="http://schemas.microsoft.com/office/drawing/2014/main" id="{CF1F13DA-D87C-894B-AE34-748F1C72C94A}"/>
            </a:ext>
          </a:extLst>
        </xdr:cNvPr>
        <xdr:cNvSpPr/>
      </xdr:nvSpPr>
      <xdr:spPr>
        <a:xfrm rot="4861875">
          <a:off x="13521345127" y="160014521"/>
          <a:ext cx="2280855" cy="19383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65128</xdr:colOff>
      <xdr:row>56</xdr:row>
      <xdr:rowOff>162821</xdr:rowOff>
    </xdr:from>
    <xdr:to>
      <xdr:col>3</xdr:col>
      <xdr:colOff>244231</xdr:colOff>
      <xdr:row>57</xdr:row>
      <xdr:rowOff>170962</xdr:rowOff>
    </xdr:to>
    <xdr:sp macro="" textlink="">
      <xdr:nvSpPr>
        <xdr:cNvPr id="52" name="Oval 51">
          <a:extLst>
            <a:ext uri="{FF2B5EF4-FFF2-40B4-BE49-F238E27FC236}">
              <a16:creationId xmlns:a16="http://schemas.microsoft.com/office/drawing/2014/main" id="{F77966F5-D3A0-4B4C-9763-A13C3683D30F}"/>
            </a:ext>
          </a:extLst>
        </xdr:cNvPr>
        <xdr:cNvSpPr/>
      </xdr:nvSpPr>
      <xdr:spPr>
        <a:xfrm>
          <a:off x="13522271269" y="161440121"/>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oneCellAnchor>
    <xdr:from>
      <xdr:col>4</xdr:col>
      <xdr:colOff>561731</xdr:colOff>
      <xdr:row>56</xdr:row>
      <xdr:rowOff>169659</xdr:rowOff>
    </xdr:from>
    <xdr:ext cx="1552938" cy="172264"/>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4AD02054-E8F9-1B4C-817D-5482C7EF3485}"/>
                </a:ext>
              </a:extLst>
            </xdr:cNvPr>
            <xdr:cNvSpPr txBox="1"/>
          </xdr:nvSpPr>
          <xdr:spPr>
            <a:xfrm>
              <a:off x="13519575331" y="1614469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4AD02054-E8F9-1B4C-817D-5482C7EF3485}"/>
                </a:ext>
              </a:extLst>
            </xdr:cNvPr>
            <xdr:cNvSpPr txBox="1"/>
          </xdr:nvSpPr>
          <xdr:spPr>
            <a:xfrm>
              <a:off x="13519575331" y="1614469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62</xdr:row>
      <xdr:rowOff>6838</xdr:rowOff>
    </xdr:from>
    <xdr:ext cx="1552938" cy="172264"/>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0F5D00D2-F241-0D45-8855-8EB0FEC6E1BD}"/>
                </a:ext>
              </a:extLst>
            </xdr:cNvPr>
            <xdr:cNvSpPr txBox="1"/>
          </xdr:nvSpPr>
          <xdr:spPr>
            <a:xfrm>
              <a:off x="13521771780" y="162503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0F5D00D2-F241-0D45-8855-8EB0FEC6E1BD}"/>
                </a:ext>
              </a:extLst>
            </xdr:cNvPr>
            <xdr:cNvSpPr txBox="1"/>
          </xdr:nvSpPr>
          <xdr:spPr>
            <a:xfrm>
              <a:off x="13521771780" y="162503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4</xdr:col>
      <xdr:colOff>716410</xdr:colOff>
      <xdr:row>58</xdr:row>
      <xdr:rowOff>145236</xdr:rowOff>
    </xdr:from>
    <xdr:ext cx="1552938" cy="172264"/>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0A121666-9890-AA4E-8C1B-FB9795A8DB71}"/>
                </a:ext>
              </a:extLst>
            </xdr:cNvPr>
            <xdr:cNvSpPr txBox="1"/>
          </xdr:nvSpPr>
          <xdr:spPr>
            <a:xfrm>
              <a:off x="13519420652" y="1618289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&lt;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0A121666-9890-AA4E-8C1B-FB9795A8DB71}"/>
                </a:ext>
              </a:extLst>
            </xdr:cNvPr>
            <xdr:cNvSpPr txBox="1"/>
          </xdr:nvSpPr>
          <xdr:spPr>
            <a:xfrm>
              <a:off x="13519420652" y="1618289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𝑃&lt;𝑃∗</a:t>
              </a:r>
              <a:endParaRPr lang="en-US" sz="1100"/>
            </a:p>
          </xdr:txBody>
        </xdr:sp>
      </mc:Fallback>
    </mc:AlternateContent>
    <xdr:clientData/>
  </xdr:oneCellAnchor>
  <xdr:twoCellAnchor>
    <xdr:from>
      <xdr:col>1</xdr:col>
      <xdr:colOff>732692</xdr:colOff>
      <xdr:row>59</xdr:row>
      <xdr:rowOff>73270</xdr:rowOff>
    </xdr:from>
    <xdr:to>
      <xdr:col>4</xdr:col>
      <xdr:colOff>374487</xdr:colOff>
      <xdr:row>59</xdr:row>
      <xdr:rowOff>97692</xdr:rowOff>
    </xdr:to>
    <xdr:cxnSp macro="">
      <xdr:nvCxnSpPr>
        <xdr:cNvPr id="61" name="Straight Connector 60">
          <a:extLst>
            <a:ext uri="{FF2B5EF4-FFF2-40B4-BE49-F238E27FC236}">
              <a16:creationId xmlns:a16="http://schemas.microsoft.com/office/drawing/2014/main" id="{A0663B0A-67D7-4F4A-92C6-6C77C05AF287}"/>
            </a:ext>
          </a:extLst>
        </xdr:cNvPr>
        <xdr:cNvCxnSpPr/>
      </xdr:nvCxnSpPr>
      <xdr:spPr>
        <a:xfrm flipH="1" flipV="1">
          <a:off x="13521315513" y="161960170"/>
          <a:ext cx="2118295" cy="244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683845</xdr:colOff>
      <xdr:row>59</xdr:row>
      <xdr:rowOff>65126</xdr:rowOff>
    </xdr:from>
    <xdr:to>
      <xdr:col>4</xdr:col>
      <xdr:colOff>333782</xdr:colOff>
      <xdr:row>60</xdr:row>
      <xdr:rowOff>65128</xdr:rowOff>
    </xdr:to>
    <xdr:sp macro="" textlink="">
      <xdr:nvSpPr>
        <xdr:cNvPr id="62" name="Left Brace 61">
          <a:extLst>
            <a:ext uri="{FF2B5EF4-FFF2-40B4-BE49-F238E27FC236}">
              <a16:creationId xmlns:a16="http://schemas.microsoft.com/office/drawing/2014/main" id="{9ED9A18C-1E63-AC41-BD0B-B73710F4F20C}"/>
            </a:ext>
          </a:extLst>
        </xdr:cNvPr>
        <xdr:cNvSpPr/>
      </xdr:nvSpPr>
      <xdr:spPr>
        <a:xfrm rot="16200000">
          <a:off x="13522317836" y="160990408"/>
          <a:ext cx="203202" cy="2126437"/>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162820</xdr:colOff>
      <xdr:row>52</xdr:row>
      <xdr:rowOff>56987</xdr:rowOff>
    </xdr:from>
    <xdr:to>
      <xdr:col>4</xdr:col>
      <xdr:colOff>97692</xdr:colOff>
      <xdr:row>52</xdr:row>
      <xdr:rowOff>65129</xdr:rowOff>
    </xdr:to>
    <xdr:cxnSp macro="">
      <xdr:nvCxnSpPr>
        <xdr:cNvPr id="63" name="Straight Connector 62">
          <a:extLst>
            <a:ext uri="{FF2B5EF4-FFF2-40B4-BE49-F238E27FC236}">
              <a16:creationId xmlns:a16="http://schemas.microsoft.com/office/drawing/2014/main" id="{3E87A2AE-2933-9E42-87E2-55B0E4C62454}"/>
            </a:ext>
          </a:extLst>
        </xdr:cNvPr>
        <xdr:cNvCxnSpPr/>
      </xdr:nvCxnSpPr>
      <xdr:spPr>
        <a:xfrm flipH="1" flipV="1">
          <a:off x="13521592308" y="160521487"/>
          <a:ext cx="1585872" cy="814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553591</xdr:colOff>
      <xdr:row>51</xdr:row>
      <xdr:rowOff>161517</xdr:rowOff>
    </xdr:from>
    <xdr:ext cx="1813451"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06E46DF6-BD02-204D-95FF-CE0E5DF2DAAA}"/>
                </a:ext>
              </a:extLst>
            </xdr:cNvPr>
            <xdr:cNvSpPr txBox="1"/>
          </xdr:nvSpPr>
          <xdr:spPr>
            <a:xfrm>
              <a:off x="13519322958" y="1604228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&gt;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06E46DF6-BD02-204D-95FF-CE0E5DF2DAAA}"/>
                </a:ext>
              </a:extLst>
            </xdr:cNvPr>
            <xdr:cNvSpPr txBox="1"/>
          </xdr:nvSpPr>
          <xdr:spPr>
            <a:xfrm>
              <a:off x="13519322958" y="1604228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𝑃&gt;𝑃∗</a:t>
              </a:r>
              <a:endParaRPr lang="en-US" sz="1100"/>
            </a:p>
          </xdr:txBody>
        </xdr:sp>
      </mc:Fallback>
    </mc:AlternateContent>
    <xdr:clientData/>
  </xdr:oneCellAnchor>
  <xdr:twoCellAnchor>
    <xdr:from>
      <xdr:col>2</xdr:col>
      <xdr:colOff>56988</xdr:colOff>
      <xdr:row>51</xdr:row>
      <xdr:rowOff>16282</xdr:rowOff>
    </xdr:from>
    <xdr:to>
      <xdr:col>4</xdr:col>
      <xdr:colOff>113976</xdr:colOff>
      <xdr:row>51</xdr:row>
      <xdr:rowOff>154680</xdr:rowOff>
    </xdr:to>
    <xdr:sp macro="" textlink="">
      <xdr:nvSpPr>
        <xdr:cNvPr id="66" name="Left Brace 65">
          <a:extLst>
            <a:ext uri="{FF2B5EF4-FFF2-40B4-BE49-F238E27FC236}">
              <a16:creationId xmlns:a16="http://schemas.microsoft.com/office/drawing/2014/main" id="{079A60CF-9973-6047-AE12-DA28E1233D6C}"/>
            </a:ext>
          </a:extLst>
        </xdr:cNvPr>
        <xdr:cNvSpPr/>
      </xdr:nvSpPr>
      <xdr:spPr>
        <a:xfrm rot="5400000">
          <a:off x="13522360819" y="159492787"/>
          <a:ext cx="138398" cy="1707988"/>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740833</xdr:colOff>
      <xdr:row>57</xdr:row>
      <xdr:rowOff>179102</xdr:rowOff>
    </xdr:from>
    <xdr:to>
      <xdr:col>2</xdr:col>
      <xdr:colOff>553590</xdr:colOff>
      <xdr:row>58</xdr:row>
      <xdr:rowOff>138398</xdr:rowOff>
    </xdr:to>
    <xdr:cxnSp macro="">
      <xdr:nvCxnSpPr>
        <xdr:cNvPr id="67" name="Straight Arrow Connector 66">
          <a:extLst>
            <a:ext uri="{FF2B5EF4-FFF2-40B4-BE49-F238E27FC236}">
              <a16:creationId xmlns:a16="http://schemas.microsoft.com/office/drawing/2014/main" id="{4B54FD23-EAF7-1843-AA22-3ECFE1888B35}"/>
            </a:ext>
          </a:extLst>
        </xdr:cNvPr>
        <xdr:cNvCxnSpPr/>
      </xdr:nvCxnSpPr>
      <xdr:spPr>
        <a:xfrm flipH="1" flipV="1">
          <a:off x="13522787410" y="161659602"/>
          <a:ext cx="638257" cy="1624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545448</xdr:colOff>
      <xdr:row>57</xdr:row>
      <xdr:rowOff>130255</xdr:rowOff>
    </xdr:from>
    <xdr:to>
      <xdr:col>4</xdr:col>
      <xdr:colOff>170962</xdr:colOff>
      <xdr:row>58</xdr:row>
      <xdr:rowOff>105834</xdr:rowOff>
    </xdr:to>
    <xdr:cxnSp macro="">
      <xdr:nvCxnSpPr>
        <xdr:cNvPr id="69" name="Straight Arrow Connector 68">
          <a:extLst>
            <a:ext uri="{FF2B5EF4-FFF2-40B4-BE49-F238E27FC236}">
              <a16:creationId xmlns:a16="http://schemas.microsoft.com/office/drawing/2014/main" id="{01FC7B94-543F-9644-86D1-75620F527A66}"/>
            </a:ext>
          </a:extLst>
        </xdr:cNvPr>
        <xdr:cNvCxnSpPr/>
      </xdr:nvCxnSpPr>
      <xdr:spPr>
        <a:xfrm flipV="1">
          <a:off x="13521519038" y="161610755"/>
          <a:ext cx="451014" cy="1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154680</xdr:colOff>
      <xdr:row>53</xdr:row>
      <xdr:rowOff>179103</xdr:rowOff>
    </xdr:from>
    <xdr:to>
      <xdr:col>2</xdr:col>
      <xdr:colOff>464038</xdr:colOff>
      <xdr:row>56</xdr:row>
      <xdr:rowOff>48845</xdr:rowOff>
    </xdr:to>
    <xdr:cxnSp macro="">
      <xdr:nvCxnSpPr>
        <xdr:cNvPr id="70" name="Straight Arrow Connector 69">
          <a:extLst>
            <a:ext uri="{FF2B5EF4-FFF2-40B4-BE49-F238E27FC236}">
              <a16:creationId xmlns:a16="http://schemas.microsoft.com/office/drawing/2014/main" id="{22E27185-6BDF-A44D-A348-48E644E58E1C}"/>
            </a:ext>
          </a:extLst>
        </xdr:cNvPr>
        <xdr:cNvCxnSpPr/>
      </xdr:nvCxnSpPr>
      <xdr:spPr>
        <a:xfrm flipH="1">
          <a:off x="13522876962" y="160846803"/>
          <a:ext cx="309358" cy="4793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569871</xdr:colOff>
      <xdr:row>53</xdr:row>
      <xdr:rowOff>130257</xdr:rowOff>
    </xdr:from>
    <xdr:to>
      <xdr:col>4</xdr:col>
      <xdr:colOff>97693</xdr:colOff>
      <xdr:row>56</xdr:row>
      <xdr:rowOff>40705</xdr:rowOff>
    </xdr:to>
    <xdr:cxnSp macro="">
      <xdr:nvCxnSpPr>
        <xdr:cNvPr id="71" name="Straight Arrow Connector 70">
          <a:extLst>
            <a:ext uri="{FF2B5EF4-FFF2-40B4-BE49-F238E27FC236}">
              <a16:creationId xmlns:a16="http://schemas.microsoft.com/office/drawing/2014/main" id="{D8D718FB-A662-844C-8AA7-828C3DBA3EAC}"/>
            </a:ext>
          </a:extLst>
        </xdr:cNvPr>
        <xdr:cNvCxnSpPr/>
      </xdr:nvCxnSpPr>
      <xdr:spPr>
        <a:xfrm>
          <a:off x="13521592307" y="160797957"/>
          <a:ext cx="353322" cy="5200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374487</xdr:colOff>
      <xdr:row>135</xdr:row>
      <xdr:rowOff>73270</xdr:rowOff>
    </xdr:from>
    <xdr:to>
      <xdr:col>5</xdr:col>
      <xdr:colOff>390769</xdr:colOff>
      <xdr:row>152</xdr:row>
      <xdr:rowOff>122116</xdr:rowOff>
    </xdr:to>
    <xdr:cxnSp macro="">
      <xdr:nvCxnSpPr>
        <xdr:cNvPr id="72" name="Straight Arrow Connector 71">
          <a:extLst>
            <a:ext uri="{FF2B5EF4-FFF2-40B4-BE49-F238E27FC236}">
              <a16:creationId xmlns:a16="http://schemas.microsoft.com/office/drawing/2014/main" id="{45CFA75F-A4EA-D043-80AB-54DF6800F525}"/>
            </a:ext>
          </a:extLst>
        </xdr:cNvPr>
        <xdr:cNvCxnSpPr/>
      </xdr:nvCxnSpPr>
      <xdr:spPr>
        <a:xfrm flipH="1" flipV="1">
          <a:off x="13520473731" y="1774033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148</xdr:row>
      <xdr:rowOff>122115</xdr:rowOff>
    </xdr:from>
    <xdr:to>
      <xdr:col>6</xdr:col>
      <xdr:colOff>195384</xdr:colOff>
      <xdr:row>148</xdr:row>
      <xdr:rowOff>130256</xdr:rowOff>
    </xdr:to>
    <xdr:cxnSp macro="">
      <xdr:nvCxnSpPr>
        <xdr:cNvPr id="73" name="Straight Arrow Connector 72">
          <a:extLst>
            <a:ext uri="{FF2B5EF4-FFF2-40B4-BE49-F238E27FC236}">
              <a16:creationId xmlns:a16="http://schemas.microsoft.com/office/drawing/2014/main" id="{2093727B-56DE-584D-9A80-97C2B5B56BFB}"/>
            </a:ext>
          </a:extLst>
        </xdr:cNvPr>
        <xdr:cNvCxnSpPr/>
      </xdr:nvCxnSpPr>
      <xdr:spPr>
        <a:xfrm>
          <a:off x="13519843616" y="1800938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136</xdr:row>
      <xdr:rowOff>56987</xdr:rowOff>
    </xdr:from>
    <xdr:to>
      <xdr:col>4</xdr:col>
      <xdr:colOff>748974</xdr:colOff>
      <xdr:row>146</xdr:row>
      <xdr:rowOff>146539</xdr:rowOff>
    </xdr:to>
    <xdr:sp macro="" textlink="">
      <xdr:nvSpPr>
        <xdr:cNvPr id="74" name="Freeform 73">
          <a:extLst>
            <a:ext uri="{FF2B5EF4-FFF2-40B4-BE49-F238E27FC236}">
              <a16:creationId xmlns:a16="http://schemas.microsoft.com/office/drawing/2014/main" id="{9AF3EBEE-81D6-C64B-8BE5-FFE1F57BA38E}"/>
            </a:ext>
          </a:extLst>
        </xdr:cNvPr>
        <xdr:cNvSpPr/>
      </xdr:nvSpPr>
      <xdr:spPr>
        <a:xfrm>
          <a:off x="13520941026" y="1775902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135</xdr:row>
      <xdr:rowOff>196839</xdr:rowOff>
    </xdr:from>
    <xdr:to>
      <xdr:col>4</xdr:col>
      <xdr:colOff>188097</xdr:colOff>
      <xdr:row>146</xdr:row>
      <xdr:rowOff>53216</xdr:rowOff>
    </xdr:to>
    <xdr:sp macro="" textlink="">
      <xdr:nvSpPr>
        <xdr:cNvPr id="75" name="Freeform 74">
          <a:extLst>
            <a:ext uri="{FF2B5EF4-FFF2-40B4-BE49-F238E27FC236}">
              <a16:creationId xmlns:a16="http://schemas.microsoft.com/office/drawing/2014/main" id="{1C18C9F5-01D9-EF48-B227-562AD06D4FB5}"/>
            </a:ext>
          </a:extLst>
        </xdr:cNvPr>
        <xdr:cNvSpPr/>
      </xdr:nvSpPr>
      <xdr:spPr>
        <a:xfrm rot="4861875">
          <a:off x="13521399062" y="1776297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143</xdr:row>
      <xdr:rowOff>122116</xdr:rowOff>
    </xdr:from>
    <xdr:to>
      <xdr:col>3</xdr:col>
      <xdr:colOff>154679</xdr:colOff>
      <xdr:row>144</xdr:row>
      <xdr:rowOff>130257</xdr:rowOff>
    </xdr:to>
    <xdr:sp macro="" textlink="">
      <xdr:nvSpPr>
        <xdr:cNvPr id="77" name="Oval 76">
          <a:extLst>
            <a:ext uri="{FF2B5EF4-FFF2-40B4-BE49-F238E27FC236}">
              <a16:creationId xmlns:a16="http://schemas.microsoft.com/office/drawing/2014/main" id="{BCCBC15F-CFDA-B64F-83CF-D0C89B26DABA}"/>
            </a:ext>
          </a:extLst>
        </xdr:cNvPr>
        <xdr:cNvSpPr/>
      </xdr:nvSpPr>
      <xdr:spPr>
        <a:xfrm>
          <a:off x="13522360821" y="1790778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282669</xdr:colOff>
      <xdr:row>133</xdr:row>
      <xdr:rowOff>151471</xdr:rowOff>
    </xdr:from>
    <xdr:to>
      <xdr:col>4</xdr:col>
      <xdr:colOff>765887</xdr:colOff>
      <xdr:row>143</xdr:row>
      <xdr:rowOff>86345</xdr:rowOff>
    </xdr:to>
    <xdr:sp macro="" textlink="">
      <xdr:nvSpPr>
        <xdr:cNvPr id="78" name="Freeform 77">
          <a:extLst>
            <a:ext uri="{FF2B5EF4-FFF2-40B4-BE49-F238E27FC236}">
              <a16:creationId xmlns:a16="http://schemas.microsoft.com/office/drawing/2014/main" id="{11D8EF53-C3F8-E642-BAAF-E6DB6B767AF6}"/>
            </a:ext>
          </a:extLst>
        </xdr:cNvPr>
        <xdr:cNvSpPr/>
      </xdr:nvSpPr>
      <xdr:spPr>
        <a:xfrm>
          <a:off x="13520924113" y="177075171"/>
          <a:ext cx="2134218" cy="1966874"/>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527135</xdr:colOff>
      <xdr:row>141</xdr:row>
      <xdr:rowOff>39931</xdr:rowOff>
    </xdr:from>
    <xdr:to>
      <xdr:col>3</xdr:col>
      <xdr:colOff>706238</xdr:colOff>
      <xdr:row>142</xdr:row>
      <xdr:rowOff>46593</xdr:rowOff>
    </xdr:to>
    <xdr:sp macro="" textlink="">
      <xdr:nvSpPr>
        <xdr:cNvPr id="79" name="Oval 78">
          <a:extLst>
            <a:ext uri="{FF2B5EF4-FFF2-40B4-BE49-F238E27FC236}">
              <a16:creationId xmlns:a16="http://schemas.microsoft.com/office/drawing/2014/main" id="{C8FA441C-6E86-B14E-9837-A5B7987925C0}"/>
            </a:ext>
          </a:extLst>
        </xdr:cNvPr>
        <xdr:cNvSpPr/>
      </xdr:nvSpPr>
      <xdr:spPr>
        <a:xfrm>
          <a:off x="13521809262" y="178589231"/>
          <a:ext cx="179103" cy="2098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374487</xdr:colOff>
      <xdr:row>171</xdr:row>
      <xdr:rowOff>73270</xdr:rowOff>
    </xdr:from>
    <xdr:to>
      <xdr:col>5</xdr:col>
      <xdr:colOff>390769</xdr:colOff>
      <xdr:row>188</xdr:row>
      <xdr:rowOff>122116</xdr:rowOff>
    </xdr:to>
    <xdr:cxnSp macro="">
      <xdr:nvCxnSpPr>
        <xdr:cNvPr id="80" name="Straight Arrow Connector 79">
          <a:extLst>
            <a:ext uri="{FF2B5EF4-FFF2-40B4-BE49-F238E27FC236}">
              <a16:creationId xmlns:a16="http://schemas.microsoft.com/office/drawing/2014/main" id="{35235293-E178-9146-A109-7847F41952D5}"/>
            </a:ext>
          </a:extLst>
        </xdr:cNvPr>
        <xdr:cNvCxnSpPr/>
      </xdr:nvCxnSpPr>
      <xdr:spPr>
        <a:xfrm flipH="1" flipV="1">
          <a:off x="13520473731" y="1847185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184</xdr:row>
      <xdr:rowOff>122115</xdr:rowOff>
    </xdr:from>
    <xdr:to>
      <xdr:col>6</xdr:col>
      <xdr:colOff>195384</xdr:colOff>
      <xdr:row>184</xdr:row>
      <xdr:rowOff>130256</xdr:rowOff>
    </xdr:to>
    <xdr:cxnSp macro="">
      <xdr:nvCxnSpPr>
        <xdr:cNvPr id="81" name="Straight Arrow Connector 80">
          <a:extLst>
            <a:ext uri="{FF2B5EF4-FFF2-40B4-BE49-F238E27FC236}">
              <a16:creationId xmlns:a16="http://schemas.microsoft.com/office/drawing/2014/main" id="{803217E7-D026-C34A-8FEB-E67998EBD249}"/>
            </a:ext>
          </a:extLst>
        </xdr:cNvPr>
        <xdr:cNvCxnSpPr/>
      </xdr:nvCxnSpPr>
      <xdr:spPr>
        <a:xfrm>
          <a:off x="13519843616" y="187409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172</xdr:row>
      <xdr:rowOff>56987</xdr:rowOff>
    </xdr:from>
    <xdr:to>
      <xdr:col>4</xdr:col>
      <xdr:colOff>748974</xdr:colOff>
      <xdr:row>182</xdr:row>
      <xdr:rowOff>146539</xdr:rowOff>
    </xdr:to>
    <xdr:sp macro="" textlink="">
      <xdr:nvSpPr>
        <xdr:cNvPr id="82" name="Freeform 81">
          <a:extLst>
            <a:ext uri="{FF2B5EF4-FFF2-40B4-BE49-F238E27FC236}">
              <a16:creationId xmlns:a16="http://schemas.microsoft.com/office/drawing/2014/main" id="{0F902399-8950-AA4B-88AB-C055482B0025}"/>
            </a:ext>
          </a:extLst>
        </xdr:cNvPr>
        <xdr:cNvSpPr/>
      </xdr:nvSpPr>
      <xdr:spPr>
        <a:xfrm>
          <a:off x="13520941026" y="184905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171</xdr:row>
      <xdr:rowOff>196839</xdr:rowOff>
    </xdr:from>
    <xdr:to>
      <xdr:col>4</xdr:col>
      <xdr:colOff>188097</xdr:colOff>
      <xdr:row>182</xdr:row>
      <xdr:rowOff>53216</xdr:rowOff>
    </xdr:to>
    <xdr:sp macro="" textlink="">
      <xdr:nvSpPr>
        <xdr:cNvPr id="91" name="Freeform 90">
          <a:extLst>
            <a:ext uri="{FF2B5EF4-FFF2-40B4-BE49-F238E27FC236}">
              <a16:creationId xmlns:a16="http://schemas.microsoft.com/office/drawing/2014/main" id="{A231EA49-9413-9F4E-B290-B7ECAE92786E}"/>
            </a:ext>
          </a:extLst>
        </xdr:cNvPr>
        <xdr:cNvSpPr/>
      </xdr:nvSpPr>
      <xdr:spPr>
        <a:xfrm rot="4861875">
          <a:off x="13521399062" y="184944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179</xdr:row>
      <xdr:rowOff>122116</xdr:rowOff>
    </xdr:from>
    <xdr:to>
      <xdr:col>3</xdr:col>
      <xdr:colOff>154679</xdr:colOff>
      <xdr:row>180</xdr:row>
      <xdr:rowOff>130257</xdr:rowOff>
    </xdr:to>
    <xdr:sp macro="" textlink="">
      <xdr:nvSpPr>
        <xdr:cNvPr id="92" name="Oval 91">
          <a:extLst>
            <a:ext uri="{FF2B5EF4-FFF2-40B4-BE49-F238E27FC236}">
              <a16:creationId xmlns:a16="http://schemas.microsoft.com/office/drawing/2014/main" id="{F117CE2D-1393-1742-BAF8-A762DB03B8A3}"/>
            </a:ext>
          </a:extLst>
        </xdr:cNvPr>
        <xdr:cNvSpPr/>
      </xdr:nvSpPr>
      <xdr:spPr>
        <a:xfrm>
          <a:off x="13522360821" y="186393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139511</xdr:colOff>
      <xdr:row>174</xdr:row>
      <xdr:rowOff>59181</xdr:rowOff>
    </xdr:from>
    <xdr:to>
      <xdr:col>3</xdr:col>
      <xdr:colOff>619832</xdr:colOff>
      <xdr:row>183</xdr:row>
      <xdr:rowOff>196794</xdr:rowOff>
    </xdr:to>
    <xdr:sp macro="" textlink="">
      <xdr:nvSpPr>
        <xdr:cNvPr id="93" name="Freeform 92">
          <a:extLst>
            <a:ext uri="{FF2B5EF4-FFF2-40B4-BE49-F238E27FC236}">
              <a16:creationId xmlns:a16="http://schemas.microsoft.com/office/drawing/2014/main" id="{F8D04A2D-3803-064C-8DF8-0B6218651180}"/>
            </a:ext>
          </a:extLst>
        </xdr:cNvPr>
        <xdr:cNvSpPr/>
      </xdr:nvSpPr>
      <xdr:spPr>
        <a:xfrm>
          <a:off x="13521895668" y="185314081"/>
          <a:ext cx="2131321" cy="196641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374487</xdr:colOff>
      <xdr:row>206</xdr:row>
      <xdr:rowOff>73270</xdr:rowOff>
    </xdr:from>
    <xdr:to>
      <xdr:col>5</xdr:col>
      <xdr:colOff>390769</xdr:colOff>
      <xdr:row>223</xdr:row>
      <xdr:rowOff>122116</xdr:rowOff>
    </xdr:to>
    <xdr:cxnSp macro="">
      <xdr:nvCxnSpPr>
        <xdr:cNvPr id="104" name="Straight Arrow Connector 103">
          <a:extLst>
            <a:ext uri="{FF2B5EF4-FFF2-40B4-BE49-F238E27FC236}">
              <a16:creationId xmlns:a16="http://schemas.microsoft.com/office/drawing/2014/main" id="{3EB68C84-3EF4-744B-866B-ACECB7F2BB43}"/>
            </a:ext>
          </a:extLst>
        </xdr:cNvPr>
        <xdr:cNvCxnSpPr/>
      </xdr:nvCxnSpPr>
      <xdr:spPr>
        <a:xfrm flipH="1" flipV="1">
          <a:off x="13520473731" y="1918305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219</xdr:row>
      <xdr:rowOff>122115</xdr:rowOff>
    </xdr:from>
    <xdr:to>
      <xdr:col>6</xdr:col>
      <xdr:colOff>195384</xdr:colOff>
      <xdr:row>219</xdr:row>
      <xdr:rowOff>130256</xdr:rowOff>
    </xdr:to>
    <xdr:cxnSp macro="">
      <xdr:nvCxnSpPr>
        <xdr:cNvPr id="113" name="Straight Arrow Connector 112">
          <a:extLst>
            <a:ext uri="{FF2B5EF4-FFF2-40B4-BE49-F238E27FC236}">
              <a16:creationId xmlns:a16="http://schemas.microsoft.com/office/drawing/2014/main" id="{888798B2-74AF-CD41-B73D-7622C0C4A9D5}"/>
            </a:ext>
          </a:extLst>
        </xdr:cNvPr>
        <xdr:cNvCxnSpPr/>
      </xdr:nvCxnSpPr>
      <xdr:spPr>
        <a:xfrm>
          <a:off x="13519843616" y="194521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207</xdr:row>
      <xdr:rowOff>56987</xdr:rowOff>
    </xdr:from>
    <xdr:to>
      <xdr:col>4</xdr:col>
      <xdr:colOff>748974</xdr:colOff>
      <xdr:row>217</xdr:row>
      <xdr:rowOff>146539</xdr:rowOff>
    </xdr:to>
    <xdr:sp macro="" textlink="">
      <xdr:nvSpPr>
        <xdr:cNvPr id="118" name="Freeform 117">
          <a:extLst>
            <a:ext uri="{FF2B5EF4-FFF2-40B4-BE49-F238E27FC236}">
              <a16:creationId xmlns:a16="http://schemas.microsoft.com/office/drawing/2014/main" id="{3A273D7A-85AE-E641-A1C4-CF8E0A4E409E}"/>
            </a:ext>
          </a:extLst>
        </xdr:cNvPr>
        <xdr:cNvSpPr/>
      </xdr:nvSpPr>
      <xdr:spPr>
        <a:xfrm>
          <a:off x="13520941026" y="192017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206</xdr:row>
      <xdr:rowOff>196839</xdr:rowOff>
    </xdr:from>
    <xdr:to>
      <xdr:col>4</xdr:col>
      <xdr:colOff>188097</xdr:colOff>
      <xdr:row>217</xdr:row>
      <xdr:rowOff>53216</xdr:rowOff>
    </xdr:to>
    <xdr:sp macro="" textlink="">
      <xdr:nvSpPr>
        <xdr:cNvPr id="124" name="Freeform 123">
          <a:extLst>
            <a:ext uri="{FF2B5EF4-FFF2-40B4-BE49-F238E27FC236}">
              <a16:creationId xmlns:a16="http://schemas.microsoft.com/office/drawing/2014/main" id="{A5B03DBB-794C-724B-97F4-9BE8A0B89C50}"/>
            </a:ext>
          </a:extLst>
        </xdr:cNvPr>
        <xdr:cNvSpPr/>
      </xdr:nvSpPr>
      <xdr:spPr>
        <a:xfrm rot="4861875">
          <a:off x="13521399062" y="192056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214</xdr:row>
      <xdr:rowOff>122116</xdr:rowOff>
    </xdr:from>
    <xdr:to>
      <xdr:col>3</xdr:col>
      <xdr:colOff>154679</xdr:colOff>
      <xdr:row>215</xdr:row>
      <xdr:rowOff>130257</xdr:rowOff>
    </xdr:to>
    <xdr:sp macro="" textlink="">
      <xdr:nvSpPr>
        <xdr:cNvPr id="125" name="Oval 124">
          <a:extLst>
            <a:ext uri="{FF2B5EF4-FFF2-40B4-BE49-F238E27FC236}">
              <a16:creationId xmlns:a16="http://schemas.microsoft.com/office/drawing/2014/main" id="{C03955F0-DB8D-584F-97AC-9A5BC2F0CD1F}"/>
            </a:ext>
          </a:extLst>
        </xdr:cNvPr>
        <xdr:cNvSpPr/>
      </xdr:nvSpPr>
      <xdr:spPr>
        <a:xfrm>
          <a:off x="13522360821" y="193505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0</xdr:colOff>
      <xdr:row>214</xdr:row>
      <xdr:rowOff>46178</xdr:rowOff>
    </xdr:from>
    <xdr:ext cx="1235438"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3136AAED-A646-F242-820C-BC39E385ABC9}"/>
                </a:ext>
              </a:extLst>
            </xdr:cNvPr>
            <xdr:cNvSpPr txBox="1"/>
          </xdr:nvSpPr>
          <xdr:spPr>
            <a:xfrm>
              <a:off x="13523832762" y="19342907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6" name="TextBox 125">
              <a:extLst>
                <a:ext uri="{FF2B5EF4-FFF2-40B4-BE49-F238E27FC236}">
                  <a16:creationId xmlns:a16="http://schemas.microsoft.com/office/drawing/2014/main" id="{3136AAED-A646-F242-820C-BC39E385ABC9}"/>
                </a:ext>
              </a:extLst>
            </xdr:cNvPr>
            <xdr:cNvSpPr txBox="1"/>
          </xdr:nvSpPr>
          <xdr:spPr>
            <a:xfrm>
              <a:off x="13523832762" y="19342907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oneCellAnchor>
    <xdr:from>
      <xdr:col>1</xdr:col>
      <xdr:colOff>425594</xdr:colOff>
      <xdr:row>132</xdr:row>
      <xdr:rowOff>195617</xdr:rowOff>
    </xdr:from>
    <xdr:ext cx="1235438"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53445FBB-A9D9-2043-AA26-41D5321B99F0}"/>
                </a:ext>
              </a:extLst>
            </xdr:cNvPr>
            <xdr:cNvSpPr txBox="1"/>
          </xdr:nvSpPr>
          <xdr:spPr>
            <a:xfrm>
              <a:off x="13522505468" y="17691611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53445FBB-A9D9-2043-AA26-41D5321B99F0}"/>
                </a:ext>
              </a:extLst>
            </xdr:cNvPr>
            <xdr:cNvSpPr txBox="1"/>
          </xdr:nvSpPr>
          <xdr:spPr>
            <a:xfrm>
              <a:off x="13522505468" y="17691611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696205</xdr:colOff>
      <xdr:row>173</xdr:row>
      <xdr:rowOff>170524</xdr:rowOff>
    </xdr:from>
    <xdr:to>
      <xdr:col>1</xdr:col>
      <xdr:colOff>715625</xdr:colOff>
      <xdr:row>179</xdr:row>
      <xdr:rowOff>133885</xdr:rowOff>
    </xdr:to>
    <xdr:cxnSp macro="">
      <xdr:nvCxnSpPr>
        <xdr:cNvPr id="130" name="Straight Arrow Connector 129">
          <a:extLst>
            <a:ext uri="{FF2B5EF4-FFF2-40B4-BE49-F238E27FC236}">
              <a16:creationId xmlns:a16="http://schemas.microsoft.com/office/drawing/2014/main" id="{6159C864-27D3-2F43-968A-811855BA0C15}"/>
            </a:ext>
          </a:extLst>
        </xdr:cNvPr>
        <xdr:cNvCxnSpPr/>
      </xdr:nvCxnSpPr>
      <xdr:spPr>
        <a:xfrm>
          <a:off x="13523450875" y="185222224"/>
          <a:ext cx="19420" cy="11825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86</xdr:row>
      <xdr:rowOff>122115</xdr:rowOff>
    </xdr:from>
    <xdr:to>
      <xdr:col>6</xdr:col>
      <xdr:colOff>195384</xdr:colOff>
      <xdr:row>86</xdr:row>
      <xdr:rowOff>130256</xdr:rowOff>
    </xdr:to>
    <xdr:cxnSp macro="">
      <xdr:nvCxnSpPr>
        <xdr:cNvPr id="132" name="Straight Arrow Connector 131">
          <a:extLst>
            <a:ext uri="{FF2B5EF4-FFF2-40B4-BE49-F238E27FC236}">
              <a16:creationId xmlns:a16="http://schemas.microsoft.com/office/drawing/2014/main" id="{E0AADB5E-466D-B440-A2F6-CB407EC61EFA}"/>
            </a:ext>
          </a:extLst>
        </xdr:cNvPr>
        <xdr:cNvCxnSpPr/>
      </xdr:nvCxnSpPr>
      <xdr:spPr>
        <a:xfrm>
          <a:off x="13519843616" y="167495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74</xdr:row>
      <xdr:rowOff>56987</xdr:rowOff>
    </xdr:from>
    <xdr:to>
      <xdr:col>4</xdr:col>
      <xdr:colOff>748974</xdr:colOff>
      <xdr:row>84</xdr:row>
      <xdr:rowOff>146539</xdr:rowOff>
    </xdr:to>
    <xdr:sp macro="" textlink="">
      <xdr:nvSpPr>
        <xdr:cNvPr id="139" name="Freeform 138">
          <a:extLst>
            <a:ext uri="{FF2B5EF4-FFF2-40B4-BE49-F238E27FC236}">
              <a16:creationId xmlns:a16="http://schemas.microsoft.com/office/drawing/2014/main" id="{F7D178E7-5F73-B547-9392-D99FE8633D2E}"/>
            </a:ext>
          </a:extLst>
        </xdr:cNvPr>
        <xdr:cNvSpPr/>
      </xdr:nvSpPr>
      <xdr:spPr>
        <a:xfrm>
          <a:off x="13520941026" y="164991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81</xdr:row>
      <xdr:rowOff>122116</xdr:rowOff>
    </xdr:from>
    <xdr:to>
      <xdr:col>3</xdr:col>
      <xdr:colOff>154679</xdr:colOff>
      <xdr:row>82</xdr:row>
      <xdr:rowOff>130257</xdr:rowOff>
    </xdr:to>
    <xdr:sp macro="" textlink="">
      <xdr:nvSpPr>
        <xdr:cNvPr id="141" name="Oval 140">
          <a:extLst>
            <a:ext uri="{FF2B5EF4-FFF2-40B4-BE49-F238E27FC236}">
              <a16:creationId xmlns:a16="http://schemas.microsoft.com/office/drawing/2014/main" id="{DBF94878-E34B-7F4E-A582-3294784AAC5F}"/>
            </a:ext>
          </a:extLst>
        </xdr:cNvPr>
        <xdr:cNvSpPr/>
      </xdr:nvSpPr>
      <xdr:spPr>
        <a:xfrm>
          <a:off x="13522360821" y="166479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73</xdr:row>
      <xdr:rowOff>105834</xdr:rowOff>
    </xdr:from>
    <xdr:to>
      <xdr:col>5</xdr:col>
      <xdr:colOff>439615</xdr:colOff>
      <xdr:row>90</xdr:row>
      <xdr:rowOff>154680</xdr:rowOff>
    </xdr:to>
    <xdr:cxnSp macro="">
      <xdr:nvCxnSpPr>
        <xdr:cNvPr id="144" name="Straight Arrow Connector 143">
          <a:extLst>
            <a:ext uri="{FF2B5EF4-FFF2-40B4-BE49-F238E27FC236}">
              <a16:creationId xmlns:a16="http://schemas.microsoft.com/office/drawing/2014/main" id="{92E05B89-1AF4-694D-B1E5-FE308F9C7498}"/>
            </a:ext>
          </a:extLst>
        </xdr:cNvPr>
        <xdr:cNvCxnSpPr/>
      </xdr:nvCxnSpPr>
      <xdr:spPr>
        <a:xfrm flipH="1" flipV="1">
          <a:off x="13520424885" y="1648375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65128</xdr:colOff>
      <xdr:row>72</xdr:row>
      <xdr:rowOff>170962</xdr:rowOff>
    </xdr:from>
    <xdr:to>
      <xdr:col>3</xdr:col>
      <xdr:colOff>89551</xdr:colOff>
      <xdr:row>86</xdr:row>
      <xdr:rowOff>162821</xdr:rowOff>
    </xdr:to>
    <xdr:cxnSp macro="">
      <xdr:nvCxnSpPr>
        <xdr:cNvPr id="145" name="Straight Connector 144">
          <a:extLst>
            <a:ext uri="{FF2B5EF4-FFF2-40B4-BE49-F238E27FC236}">
              <a16:creationId xmlns:a16="http://schemas.microsoft.com/office/drawing/2014/main" id="{0F6088F3-723C-DA4C-A51E-49048296B03F}"/>
            </a:ext>
          </a:extLst>
        </xdr:cNvPr>
        <xdr:cNvCxnSpPr/>
      </xdr:nvCxnSpPr>
      <xdr:spPr>
        <a:xfrm>
          <a:off x="13522425949" y="164699462"/>
          <a:ext cx="24423" cy="283665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71</xdr:row>
      <xdr:rowOff>153377</xdr:rowOff>
    </xdr:from>
    <xdr:ext cx="1235438"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B2C63A82-3323-0344-9E1F-4F6B5B675B39}"/>
                </a:ext>
              </a:extLst>
            </xdr:cNvPr>
            <xdr:cNvSpPr txBox="1"/>
          </xdr:nvSpPr>
          <xdr:spPr>
            <a:xfrm>
              <a:off x="13521796204" y="1644786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B2C63A82-3323-0344-9E1F-4F6B5B675B39}"/>
                </a:ext>
              </a:extLst>
            </xdr:cNvPr>
            <xdr:cNvSpPr txBox="1"/>
          </xdr:nvSpPr>
          <xdr:spPr>
            <a:xfrm>
              <a:off x="13521796204" y="1644786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97692</xdr:colOff>
      <xdr:row>112</xdr:row>
      <xdr:rowOff>122115</xdr:rowOff>
    </xdr:from>
    <xdr:to>
      <xdr:col>6</xdr:col>
      <xdr:colOff>195384</xdr:colOff>
      <xdr:row>112</xdr:row>
      <xdr:rowOff>130256</xdr:rowOff>
    </xdr:to>
    <xdr:cxnSp macro="">
      <xdr:nvCxnSpPr>
        <xdr:cNvPr id="152" name="Straight Arrow Connector 151">
          <a:extLst>
            <a:ext uri="{FF2B5EF4-FFF2-40B4-BE49-F238E27FC236}">
              <a16:creationId xmlns:a16="http://schemas.microsoft.com/office/drawing/2014/main" id="{1100E2E3-81B9-AF47-9769-DFA979B8A43B}"/>
            </a:ext>
          </a:extLst>
        </xdr:cNvPr>
        <xdr:cNvCxnSpPr/>
      </xdr:nvCxnSpPr>
      <xdr:spPr>
        <a:xfrm>
          <a:off x="13519843616" y="1727786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100</xdr:row>
      <xdr:rowOff>56987</xdr:rowOff>
    </xdr:from>
    <xdr:to>
      <xdr:col>4</xdr:col>
      <xdr:colOff>748974</xdr:colOff>
      <xdr:row>110</xdr:row>
      <xdr:rowOff>146539</xdr:rowOff>
    </xdr:to>
    <xdr:sp macro="" textlink="">
      <xdr:nvSpPr>
        <xdr:cNvPr id="155" name="Freeform 154">
          <a:extLst>
            <a:ext uri="{FF2B5EF4-FFF2-40B4-BE49-F238E27FC236}">
              <a16:creationId xmlns:a16="http://schemas.microsoft.com/office/drawing/2014/main" id="{0836E410-A0D9-FB4F-8BB0-F214E7814A94}"/>
            </a:ext>
          </a:extLst>
        </xdr:cNvPr>
        <xdr:cNvSpPr/>
      </xdr:nvSpPr>
      <xdr:spPr>
        <a:xfrm>
          <a:off x="13520941026" y="1702750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671964</xdr:colOff>
      <xdr:row>107</xdr:row>
      <xdr:rowOff>30584</xdr:rowOff>
    </xdr:from>
    <xdr:to>
      <xdr:col>3</xdr:col>
      <xdr:colOff>28823</xdr:colOff>
      <xdr:row>108</xdr:row>
      <xdr:rowOff>38725</xdr:rowOff>
    </xdr:to>
    <xdr:sp macro="" textlink="">
      <xdr:nvSpPr>
        <xdr:cNvPr id="156" name="Oval 155">
          <a:extLst>
            <a:ext uri="{FF2B5EF4-FFF2-40B4-BE49-F238E27FC236}">
              <a16:creationId xmlns:a16="http://schemas.microsoft.com/office/drawing/2014/main" id="{00AD0BC1-F46E-E347-8D6A-FBFF0C43F915}"/>
            </a:ext>
          </a:extLst>
        </xdr:cNvPr>
        <xdr:cNvSpPr/>
      </xdr:nvSpPr>
      <xdr:spPr>
        <a:xfrm>
          <a:off x="13522486677" y="171671084"/>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99</xdr:row>
      <xdr:rowOff>105834</xdr:rowOff>
    </xdr:from>
    <xdr:to>
      <xdr:col>5</xdr:col>
      <xdr:colOff>439615</xdr:colOff>
      <xdr:row>116</xdr:row>
      <xdr:rowOff>154680</xdr:rowOff>
    </xdr:to>
    <xdr:cxnSp macro="">
      <xdr:nvCxnSpPr>
        <xdr:cNvPr id="159" name="Straight Arrow Connector 158">
          <a:extLst>
            <a:ext uri="{FF2B5EF4-FFF2-40B4-BE49-F238E27FC236}">
              <a16:creationId xmlns:a16="http://schemas.microsoft.com/office/drawing/2014/main" id="{99D1DBB1-41EF-A048-9E24-8AB3A4D4AE12}"/>
            </a:ext>
          </a:extLst>
        </xdr:cNvPr>
        <xdr:cNvCxnSpPr/>
      </xdr:nvCxnSpPr>
      <xdr:spPr>
        <a:xfrm flipH="1" flipV="1">
          <a:off x="13520424885" y="1701207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377568</xdr:colOff>
      <xdr:row>107</xdr:row>
      <xdr:rowOff>148739</xdr:rowOff>
    </xdr:from>
    <xdr:to>
      <xdr:col>5</xdr:col>
      <xdr:colOff>400451</xdr:colOff>
      <xdr:row>107</xdr:row>
      <xdr:rowOff>171622</xdr:rowOff>
    </xdr:to>
    <xdr:cxnSp macro="">
      <xdr:nvCxnSpPr>
        <xdr:cNvPr id="162" name="Straight Connector 161">
          <a:extLst>
            <a:ext uri="{FF2B5EF4-FFF2-40B4-BE49-F238E27FC236}">
              <a16:creationId xmlns:a16="http://schemas.microsoft.com/office/drawing/2014/main" id="{E59DB873-9C78-B241-AD56-A6525665CA76}"/>
            </a:ext>
          </a:extLst>
        </xdr:cNvPr>
        <xdr:cNvCxnSpPr/>
      </xdr:nvCxnSpPr>
      <xdr:spPr>
        <a:xfrm>
          <a:off x="13520464049" y="171789239"/>
          <a:ext cx="4226583" cy="22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108</xdr:row>
      <xdr:rowOff>16081</xdr:rowOff>
    </xdr:from>
    <xdr:ext cx="1235438"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571D713-0BC2-CB43-A378-9B5FA5AAC77C}"/>
                </a:ext>
              </a:extLst>
            </xdr:cNvPr>
            <xdr:cNvSpPr txBox="1"/>
          </xdr:nvSpPr>
          <xdr:spPr>
            <a:xfrm>
              <a:off x="13523832762" y="1718597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571D713-0BC2-CB43-A378-9B5FA5AAC77C}"/>
                </a:ext>
              </a:extLst>
            </xdr:cNvPr>
            <xdr:cNvSpPr txBox="1"/>
          </xdr:nvSpPr>
          <xdr:spPr>
            <a:xfrm>
              <a:off x="13523832762" y="1718597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0</xdr:col>
      <xdr:colOff>285968</xdr:colOff>
      <xdr:row>173</xdr:row>
      <xdr:rowOff>125228</xdr:rowOff>
    </xdr:from>
    <xdr:ext cx="123543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CF7DE946-D739-BA4A-9EC6-20ACA667894B}"/>
                </a:ext>
              </a:extLst>
            </xdr:cNvPr>
            <xdr:cNvSpPr txBox="1"/>
          </xdr:nvSpPr>
          <xdr:spPr>
            <a:xfrm>
              <a:off x="13523546794" y="18517692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6" name="TextBox 165">
              <a:extLst>
                <a:ext uri="{FF2B5EF4-FFF2-40B4-BE49-F238E27FC236}">
                  <a16:creationId xmlns:a16="http://schemas.microsoft.com/office/drawing/2014/main" id="{CF7DE946-D739-BA4A-9EC6-20ACA667894B}"/>
                </a:ext>
              </a:extLst>
            </xdr:cNvPr>
            <xdr:cNvSpPr txBox="1"/>
          </xdr:nvSpPr>
          <xdr:spPr>
            <a:xfrm>
              <a:off x="13523546794" y="18517692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803143</xdr:colOff>
      <xdr:row>180</xdr:row>
      <xdr:rowOff>118156</xdr:rowOff>
    </xdr:from>
    <xdr:to>
      <xdr:col>2</xdr:col>
      <xdr:colOff>160002</xdr:colOff>
      <xdr:row>181</xdr:row>
      <xdr:rowOff>126297</xdr:rowOff>
    </xdr:to>
    <xdr:sp macro="" textlink="">
      <xdr:nvSpPr>
        <xdr:cNvPr id="168" name="Oval 167">
          <a:extLst>
            <a:ext uri="{FF2B5EF4-FFF2-40B4-BE49-F238E27FC236}">
              <a16:creationId xmlns:a16="http://schemas.microsoft.com/office/drawing/2014/main" id="{B823D522-B458-9D4E-BF61-648AFCF06D93}"/>
            </a:ext>
          </a:extLst>
        </xdr:cNvPr>
        <xdr:cNvSpPr/>
      </xdr:nvSpPr>
      <xdr:spPr>
        <a:xfrm>
          <a:off x="13523180998" y="18659225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893355</xdr:colOff>
      <xdr:row>205</xdr:row>
      <xdr:rowOff>66060</xdr:rowOff>
    </xdr:from>
    <xdr:to>
      <xdr:col>3</xdr:col>
      <xdr:colOff>299050</xdr:colOff>
      <xdr:row>215</xdr:row>
      <xdr:rowOff>124436</xdr:rowOff>
    </xdr:to>
    <xdr:sp macro="" textlink="">
      <xdr:nvSpPr>
        <xdr:cNvPr id="170" name="Freeform 169">
          <a:extLst>
            <a:ext uri="{FF2B5EF4-FFF2-40B4-BE49-F238E27FC236}">
              <a16:creationId xmlns:a16="http://schemas.microsoft.com/office/drawing/2014/main" id="{6FB42D7E-D846-2F4D-A2AE-E9195DE15ACD}"/>
            </a:ext>
          </a:extLst>
        </xdr:cNvPr>
        <xdr:cNvSpPr/>
      </xdr:nvSpPr>
      <xdr:spPr>
        <a:xfrm rot="4861875">
          <a:off x="13522150460" y="191686150"/>
          <a:ext cx="2090376" cy="19583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118585</xdr:colOff>
      <xdr:row>210</xdr:row>
      <xdr:rowOff>0</xdr:rowOff>
    </xdr:from>
    <xdr:to>
      <xdr:col>4</xdr:col>
      <xdr:colOff>34044</xdr:colOff>
      <xdr:row>210</xdr:row>
      <xdr:rowOff>15419</xdr:rowOff>
    </xdr:to>
    <xdr:cxnSp macro="">
      <xdr:nvCxnSpPr>
        <xdr:cNvPr id="175" name="Straight Arrow Connector 174">
          <a:extLst>
            <a:ext uri="{FF2B5EF4-FFF2-40B4-BE49-F238E27FC236}">
              <a16:creationId xmlns:a16="http://schemas.microsoft.com/office/drawing/2014/main" id="{8C1927B9-8909-D142-9B75-D2944BB6D499}"/>
            </a:ext>
          </a:extLst>
        </xdr:cNvPr>
        <xdr:cNvCxnSpPr/>
      </xdr:nvCxnSpPr>
      <xdr:spPr>
        <a:xfrm flipV="1">
          <a:off x="13521655956" y="192570100"/>
          <a:ext cx="740959" cy="154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296435</xdr:colOff>
      <xdr:row>212</xdr:row>
      <xdr:rowOff>53892</xdr:rowOff>
    </xdr:from>
    <xdr:to>
      <xdr:col>2</xdr:col>
      <xdr:colOff>475538</xdr:colOff>
      <xdr:row>213</xdr:row>
      <xdr:rowOff>62033</xdr:rowOff>
    </xdr:to>
    <xdr:sp macro="" textlink="">
      <xdr:nvSpPr>
        <xdr:cNvPr id="176" name="Oval 175">
          <a:extLst>
            <a:ext uri="{FF2B5EF4-FFF2-40B4-BE49-F238E27FC236}">
              <a16:creationId xmlns:a16="http://schemas.microsoft.com/office/drawing/2014/main" id="{A8000F73-B09F-2F4B-AD3A-23A6F60D0BC1}"/>
            </a:ext>
          </a:extLst>
        </xdr:cNvPr>
        <xdr:cNvSpPr/>
      </xdr:nvSpPr>
      <xdr:spPr>
        <a:xfrm>
          <a:off x="13522865462" y="193030392"/>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2</xdr:col>
      <xdr:colOff>606778</xdr:colOff>
      <xdr:row>26</xdr:row>
      <xdr:rowOff>1882</xdr:rowOff>
    </xdr:from>
    <xdr:ext cx="491660" cy="401176"/>
    <xdr:pic>
      <xdr:nvPicPr>
        <xdr:cNvPr id="177" name="Picture 176">
          <a:extLst>
            <a:ext uri="{FF2B5EF4-FFF2-40B4-BE49-F238E27FC236}">
              <a16:creationId xmlns:a16="http://schemas.microsoft.com/office/drawing/2014/main" id="{CF8B6A4A-FE22-7C4E-8F05-3BCED249D57A}"/>
            </a:ext>
          </a:extLst>
        </xdr:cNvPr>
        <xdr:cNvPicPr>
          <a:picLocks noChangeAspect="1"/>
        </xdr:cNvPicPr>
      </xdr:nvPicPr>
      <xdr:blipFill>
        <a:blip xmlns:r="http://schemas.openxmlformats.org/officeDocument/2006/relationships" r:embed="rId8"/>
        <a:stretch>
          <a:fillRect/>
        </a:stretch>
      </xdr:blipFill>
      <xdr:spPr>
        <a:xfrm>
          <a:off x="13522242562" y="5448771"/>
          <a:ext cx="491660" cy="401176"/>
        </a:xfrm>
        <a:prstGeom prst="rect">
          <a:avLst/>
        </a:prstGeom>
      </xdr:spPr>
    </xdr:pic>
    <xdr:clientData/>
  </xdr:oneCellAnchor>
  <xdr:twoCellAnchor>
    <xdr:from>
      <xdr:col>2</xdr:col>
      <xdr:colOff>362345</xdr:colOff>
      <xdr:row>137</xdr:row>
      <xdr:rowOff>179378</xdr:rowOff>
    </xdr:from>
    <xdr:to>
      <xdr:col>2</xdr:col>
      <xdr:colOff>380283</xdr:colOff>
      <xdr:row>141</xdr:row>
      <xdr:rowOff>86102</xdr:rowOff>
    </xdr:to>
    <xdr:cxnSp macro="">
      <xdr:nvCxnSpPr>
        <xdr:cNvPr id="180" name="Straight Arrow Connector 179">
          <a:extLst>
            <a:ext uri="{FF2B5EF4-FFF2-40B4-BE49-F238E27FC236}">
              <a16:creationId xmlns:a16="http://schemas.microsoft.com/office/drawing/2014/main" id="{E2EC4FB1-84E1-BF48-B496-36B63D092582}"/>
            </a:ext>
          </a:extLst>
        </xdr:cNvPr>
        <xdr:cNvCxnSpPr/>
      </xdr:nvCxnSpPr>
      <xdr:spPr>
        <a:xfrm flipH="1" flipV="1">
          <a:off x="13522960717" y="177915878"/>
          <a:ext cx="17938" cy="7195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156838</xdr:colOff>
      <xdr:row>200</xdr:row>
      <xdr:rowOff>93307</xdr:rowOff>
    </xdr:from>
    <xdr:ext cx="2886420" cy="1489290"/>
    <xdr:pic>
      <xdr:nvPicPr>
        <xdr:cNvPr id="187" name="Picture 186">
          <a:extLst>
            <a:ext uri="{FF2B5EF4-FFF2-40B4-BE49-F238E27FC236}">
              <a16:creationId xmlns:a16="http://schemas.microsoft.com/office/drawing/2014/main" id="{3E35DEDB-51E1-F54E-92D4-9E5495FC2D12}"/>
            </a:ext>
          </a:extLst>
        </xdr:cNvPr>
        <xdr:cNvPicPr>
          <a:picLocks noChangeAspect="1"/>
        </xdr:cNvPicPr>
      </xdr:nvPicPr>
      <xdr:blipFill>
        <a:blip xmlns:r="http://schemas.openxmlformats.org/officeDocument/2006/relationships" r:embed="rId9"/>
        <a:stretch>
          <a:fillRect/>
        </a:stretch>
      </xdr:blipFill>
      <xdr:spPr>
        <a:xfrm>
          <a:off x="13516995742" y="190631407"/>
          <a:ext cx="2886420" cy="1489290"/>
        </a:xfrm>
        <a:prstGeom prst="rect">
          <a:avLst/>
        </a:prstGeom>
      </xdr:spPr>
    </xdr:pic>
    <xdr:clientData/>
  </xdr:oneCellAnchor>
  <xdr:twoCellAnchor>
    <xdr:from>
      <xdr:col>1</xdr:col>
      <xdr:colOff>97692</xdr:colOff>
      <xdr:row>254</xdr:row>
      <xdr:rowOff>122115</xdr:rowOff>
    </xdr:from>
    <xdr:to>
      <xdr:col>6</xdr:col>
      <xdr:colOff>195384</xdr:colOff>
      <xdr:row>254</xdr:row>
      <xdr:rowOff>130256</xdr:rowOff>
    </xdr:to>
    <xdr:cxnSp macro="">
      <xdr:nvCxnSpPr>
        <xdr:cNvPr id="188" name="Straight Arrow Connector 187">
          <a:extLst>
            <a:ext uri="{FF2B5EF4-FFF2-40B4-BE49-F238E27FC236}">
              <a16:creationId xmlns:a16="http://schemas.microsoft.com/office/drawing/2014/main" id="{26DFE3D7-ED8F-E54E-A410-BFBAF35DD32F}"/>
            </a:ext>
          </a:extLst>
        </xdr:cNvPr>
        <xdr:cNvCxnSpPr/>
      </xdr:nvCxnSpPr>
      <xdr:spPr>
        <a:xfrm>
          <a:off x="13519843616" y="201633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242</xdr:row>
      <xdr:rowOff>56987</xdr:rowOff>
    </xdr:from>
    <xdr:to>
      <xdr:col>4</xdr:col>
      <xdr:colOff>748974</xdr:colOff>
      <xdr:row>252</xdr:row>
      <xdr:rowOff>146539</xdr:rowOff>
    </xdr:to>
    <xdr:sp macro="" textlink="">
      <xdr:nvSpPr>
        <xdr:cNvPr id="189" name="Freeform 188">
          <a:extLst>
            <a:ext uri="{FF2B5EF4-FFF2-40B4-BE49-F238E27FC236}">
              <a16:creationId xmlns:a16="http://schemas.microsoft.com/office/drawing/2014/main" id="{1FB0FAED-F200-164A-80A1-1FDC86B3B7DF}"/>
            </a:ext>
          </a:extLst>
        </xdr:cNvPr>
        <xdr:cNvSpPr/>
      </xdr:nvSpPr>
      <xdr:spPr>
        <a:xfrm>
          <a:off x="13520941026" y="199129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241</xdr:row>
      <xdr:rowOff>196839</xdr:rowOff>
    </xdr:from>
    <xdr:to>
      <xdr:col>4</xdr:col>
      <xdr:colOff>188097</xdr:colOff>
      <xdr:row>252</xdr:row>
      <xdr:rowOff>53216</xdr:rowOff>
    </xdr:to>
    <xdr:sp macro="" textlink="">
      <xdr:nvSpPr>
        <xdr:cNvPr id="190" name="Freeform 189">
          <a:extLst>
            <a:ext uri="{FF2B5EF4-FFF2-40B4-BE49-F238E27FC236}">
              <a16:creationId xmlns:a16="http://schemas.microsoft.com/office/drawing/2014/main" id="{A9ABC0B8-CE99-8048-9966-EC8A82DD1507}"/>
            </a:ext>
          </a:extLst>
        </xdr:cNvPr>
        <xdr:cNvSpPr/>
      </xdr:nvSpPr>
      <xdr:spPr>
        <a:xfrm rot="4861875">
          <a:off x="13521399062" y="199168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249</xdr:row>
      <xdr:rowOff>122116</xdr:rowOff>
    </xdr:from>
    <xdr:to>
      <xdr:col>3</xdr:col>
      <xdr:colOff>154679</xdr:colOff>
      <xdr:row>250</xdr:row>
      <xdr:rowOff>130257</xdr:rowOff>
    </xdr:to>
    <xdr:sp macro="" textlink="">
      <xdr:nvSpPr>
        <xdr:cNvPr id="191" name="Oval 190">
          <a:extLst>
            <a:ext uri="{FF2B5EF4-FFF2-40B4-BE49-F238E27FC236}">
              <a16:creationId xmlns:a16="http://schemas.microsoft.com/office/drawing/2014/main" id="{1127CAEB-EA3E-5D44-AD54-C6C0BB02A74A}"/>
            </a:ext>
          </a:extLst>
        </xdr:cNvPr>
        <xdr:cNvSpPr/>
      </xdr:nvSpPr>
      <xdr:spPr>
        <a:xfrm>
          <a:off x="13522360821" y="200617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65031</xdr:colOff>
      <xdr:row>249</xdr:row>
      <xdr:rowOff>115034</xdr:rowOff>
    </xdr:from>
    <xdr:ext cx="123543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5EF017E5-1633-CC47-9EB0-B40D2BC3CE10}"/>
                </a:ext>
              </a:extLst>
            </xdr:cNvPr>
            <xdr:cNvSpPr txBox="1"/>
          </xdr:nvSpPr>
          <xdr:spPr>
            <a:xfrm>
              <a:off x="13523767731" y="20060993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5EF017E5-1633-CC47-9EB0-B40D2BC3CE10}"/>
                </a:ext>
              </a:extLst>
            </xdr:cNvPr>
            <xdr:cNvSpPr txBox="1"/>
          </xdr:nvSpPr>
          <xdr:spPr>
            <a:xfrm>
              <a:off x="13523767731" y="20060993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772711</xdr:colOff>
      <xdr:row>245</xdr:row>
      <xdr:rowOff>80331</xdr:rowOff>
    </xdr:from>
    <xdr:to>
      <xdr:col>4</xdr:col>
      <xdr:colOff>38253</xdr:colOff>
      <xdr:row>245</xdr:row>
      <xdr:rowOff>91807</xdr:rowOff>
    </xdr:to>
    <xdr:cxnSp macro="">
      <xdr:nvCxnSpPr>
        <xdr:cNvPr id="193" name="Straight Arrow Connector 192">
          <a:extLst>
            <a:ext uri="{FF2B5EF4-FFF2-40B4-BE49-F238E27FC236}">
              <a16:creationId xmlns:a16="http://schemas.microsoft.com/office/drawing/2014/main" id="{B33D9591-2919-894B-A128-09AC498918AA}"/>
            </a:ext>
          </a:extLst>
        </xdr:cNvPr>
        <xdr:cNvCxnSpPr/>
      </xdr:nvCxnSpPr>
      <xdr:spPr>
        <a:xfrm>
          <a:off x="13521651747" y="199762431"/>
          <a:ext cx="916542" cy="11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382530</xdr:colOff>
      <xdr:row>241</xdr:row>
      <xdr:rowOff>72680</xdr:rowOff>
    </xdr:from>
    <xdr:to>
      <xdr:col>5</xdr:col>
      <xdr:colOff>428434</xdr:colOff>
      <xdr:row>256</xdr:row>
      <xdr:rowOff>198916</xdr:rowOff>
    </xdr:to>
    <xdr:cxnSp macro="">
      <xdr:nvCxnSpPr>
        <xdr:cNvPr id="194" name="Straight Arrow Connector 193">
          <a:extLst>
            <a:ext uri="{FF2B5EF4-FFF2-40B4-BE49-F238E27FC236}">
              <a16:creationId xmlns:a16="http://schemas.microsoft.com/office/drawing/2014/main" id="{C367E9E9-8054-084E-A9C9-2A7733DFEE69}"/>
            </a:ext>
          </a:extLst>
        </xdr:cNvPr>
        <xdr:cNvCxnSpPr/>
      </xdr:nvCxnSpPr>
      <xdr:spPr>
        <a:xfrm flipH="1" flipV="1">
          <a:off x="13520436066" y="1989419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790177</xdr:colOff>
      <xdr:row>240</xdr:row>
      <xdr:rowOff>9399</xdr:rowOff>
    </xdr:from>
    <xdr:to>
      <xdr:col>3</xdr:col>
      <xdr:colOff>123066</xdr:colOff>
      <xdr:row>250</xdr:row>
      <xdr:rowOff>68517</xdr:rowOff>
    </xdr:to>
    <xdr:sp macro="" textlink="">
      <xdr:nvSpPr>
        <xdr:cNvPr id="195" name="Freeform 194">
          <a:extLst>
            <a:ext uri="{FF2B5EF4-FFF2-40B4-BE49-F238E27FC236}">
              <a16:creationId xmlns:a16="http://schemas.microsoft.com/office/drawing/2014/main" id="{CACB2C80-A8AE-B64F-A81C-31F23BBC25EE}"/>
            </a:ext>
          </a:extLst>
        </xdr:cNvPr>
        <xdr:cNvSpPr/>
      </xdr:nvSpPr>
      <xdr:spPr>
        <a:xfrm rot="4861875">
          <a:off x="13522289670" y="198778263"/>
          <a:ext cx="2091118" cy="18855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239056</xdr:colOff>
      <xdr:row>246</xdr:row>
      <xdr:rowOff>122746</xdr:rowOff>
    </xdr:from>
    <xdr:to>
      <xdr:col>2</xdr:col>
      <xdr:colOff>418159</xdr:colOff>
      <xdr:row>247</xdr:row>
      <xdr:rowOff>130888</xdr:rowOff>
    </xdr:to>
    <xdr:sp macro="" textlink="">
      <xdr:nvSpPr>
        <xdr:cNvPr id="196" name="Oval 195">
          <a:extLst>
            <a:ext uri="{FF2B5EF4-FFF2-40B4-BE49-F238E27FC236}">
              <a16:creationId xmlns:a16="http://schemas.microsoft.com/office/drawing/2014/main" id="{3178AEB3-B5D9-8B4B-99AB-ADC0BD07EE72}"/>
            </a:ext>
          </a:extLst>
        </xdr:cNvPr>
        <xdr:cNvSpPr/>
      </xdr:nvSpPr>
      <xdr:spPr>
        <a:xfrm>
          <a:off x="13522922841" y="200008046"/>
          <a:ext cx="179103" cy="211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97692</xdr:colOff>
      <xdr:row>281</xdr:row>
      <xdr:rowOff>122115</xdr:rowOff>
    </xdr:from>
    <xdr:to>
      <xdr:col>6</xdr:col>
      <xdr:colOff>195384</xdr:colOff>
      <xdr:row>281</xdr:row>
      <xdr:rowOff>130256</xdr:rowOff>
    </xdr:to>
    <xdr:cxnSp macro="">
      <xdr:nvCxnSpPr>
        <xdr:cNvPr id="197" name="Straight Arrow Connector 196">
          <a:extLst>
            <a:ext uri="{FF2B5EF4-FFF2-40B4-BE49-F238E27FC236}">
              <a16:creationId xmlns:a16="http://schemas.microsoft.com/office/drawing/2014/main" id="{F744CA07-097F-F74C-BE87-AF6C3C968D18}"/>
            </a:ext>
          </a:extLst>
        </xdr:cNvPr>
        <xdr:cNvCxnSpPr/>
      </xdr:nvCxnSpPr>
      <xdr:spPr>
        <a:xfrm>
          <a:off x="13519843616" y="207119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269</xdr:row>
      <xdr:rowOff>56987</xdr:rowOff>
    </xdr:from>
    <xdr:to>
      <xdr:col>4</xdr:col>
      <xdr:colOff>748974</xdr:colOff>
      <xdr:row>279</xdr:row>
      <xdr:rowOff>146539</xdr:rowOff>
    </xdr:to>
    <xdr:sp macro="" textlink="">
      <xdr:nvSpPr>
        <xdr:cNvPr id="198" name="Freeform 197">
          <a:extLst>
            <a:ext uri="{FF2B5EF4-FFF2-40B4-BE49-F238E27FC236}">
              <a16:creationId xmlns:a16="http://schemas.microsoft.com/office/drawing/2014/main" id="{620AC30B-1ED5-B74F-98FD-2C3E20CAE20E}"/>
            </a:ext>
          </a:extLst>
        </xdr:cNvPr>
        <xdr:cNvSpPr/>
      </xdr:nvSpPr>
      <xdr:spPr>
        <a:xfrm>
          <a:off x="13520941026" y="204615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268</xdr:row>
      <xdr:rowOff>196839</xdr:rowOff>
    </xdr:from>
    <xdr:to>
      <xdr:col>4</xdr:col>
      <xdr:colOff>188097</xdr:colOff>
      <xdr:row>279</xdr:row>
      <xdr:rowOff>53216</xdr:rowOff>
    </xdr:to>
    <xdr:sp macro="" textlink="">
      <xdr:nvSpPr>
        <xdr:cNvPr id="199" name="Freeform 198">
          <a:extLst>
            <a:ext uri="{FF2B5EF4-FFF2-40B4-BE49-F238E27FC236}">
              <a16:creationId xmlns:a16="http://schemas.microsoft.com/office/drawing/2014/main" id="{DD209EF2-4A97-874E-A92A-69AFE890D830}"/>
            </a:ext>
          </a:extLst>
        </xdr:cNvPr>
        <xdr:cNvSpPr/>
      </xdr:nvSpPr>
      <xdr:spPr>
        <a:xfrm rot="4861875">
          <a:off x="13521399062" y="2046553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276</xdr:row>
      <xdr:rowOff>122116</xdr:rowOff>
    </xdr:from>
    <xdr:to>
      <xdr:col>3</xdr:col>
      <xdr:colOff>154679</xdr:colOff>
      <xdr:row>277</xdr:row>
      <xdr:rowOff>130257</xdr:rowOff>
    </xdr:to>
    <xdr:sp macro="" textlink="">
      <xdr:nvSpPr>
        <xdr:cNvPr id="200" name="Oval 199">
          <a:extLst>
            <a:ext uri="{FF2B5EF4-FFF2-40B4-BE49-F238E27FC236}">
              <a16:creationId xmlns:a16="http://schemas.microsoft.com/office/drawing/2014/main" id="{568C0FFE-9B7C-CA44-A970-5707841D7EF4}"/>
            </a:ext>
          </a:extLst>
        </xdr:cNvPr>
        <xdr:cNvSpPr/>
      </xdr:nvSpPr>
      <xdr:spPr>
        <a:xfrm>
          <a:off x="13522360821" y="206103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696206</xdr:colOff>
      <xdr:row>279</xdr:row>
      <xdr:rowOff>53829</xdr:rowOff>
    </xdr:from>
    <xdr:ext cx="1235438"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280CE8C6-2ECB-A14A-B25A-2BC3F1209221}"/>
                </a:ext>
              </a:extLst>
            </xdr:cNvPr>
            <xdr:cNvSpPr txBox="1"/>
          </xdr:nvSpPr>
          <xdr:spPr>
            <a:xfrm>
              <a:off x="13522234856" y="20664472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1" name="TextBox 200">
              <a:extLst>
                <a:ext uri="{FF2B5EF4-FFF2-40B4-BE49-F238E27FC236}">
                  <a16:creationId xmlns:a16="http://schemas.microsoft.com/office/drawing/2014/main" id="{280CE8C6-2ECB-A14A-B25A-2BC3F1209221}"/>
                </a:ext>
              </a:extLst>
            </xdr:cNvPr>
            <xdr:cNvSpPr txBox="1"/>
          </xdr:nvSpPr>
          <xdr:spPr>
            <a:xfrm>
              <a:off x="13522234856" y="20664472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382530</xdr:colOff>
      <xdr:row>268</xdr:row>
      <xdr:rowOff>72680</xdr:rowOff>
    </xdr:from>
    <xdr:to>
      <xdr:col>5</xdr:col>
      <xdr:colOff>428434</xdr:colOff>
      <xdr:row>283</xdr:row>
      <xdr:rowOff>198916</xdr:rowOff>
    </xdr:to>
    <xdr:cxnSp macro="">
      <xdr:nvCxnSpPr>
        <xdr:cNvPr id="202" name="Straight Arrow Connector 201">
          <a:extLst>
            <a:ext uri="{FF2B5EF4-FFF2-40B4-BE49-F238E27FC236}">
              <a16:creationId xmlns:a16="http://schemas.microsoft.com/office/drawing/2014/main" id="{781D2774-8F98-5141-8D62-83EACACF893F}"/>
            </a:ext>
          </a:extLst>
        </xdr:cNvPr>
        <xdr:cNvCxnSpPr/>
      </xdr:nvCxnSpPr>
      <xdr:spPr>
        <a:xfrm flipH="1" flipV="1">
          <a:off x="13520436066" y="2044283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791051</xdr:colOff>
      <xdr:row>269</xdr:row>
      <xdr:rowOff>196621</xdr:rowOff>
    </xdr:from>
    <xdr:to>
      <xdr:col>5</xdr:col>
      <xdr:colOff>200446</xdr:colOff>
      <xdr:row>280</xdr:row>
      <xdr:rowOff>56168</xdr:rowOff>
    </xdr:to>
    <xdr:sp macro="" textlink="">
      <xdr:nvSpPr>
        <xdr:cNvPr id="203" name="Freeform 202">
          <a:extLst>
            <a:ext uri="{FF2B5EF4-FFF2-40B4-BE49-F238E27FC236}">
              <a16:creationId xmlns:a16="http://schemas.microsoft.com/office/drawing/2014/main" id="{C1017A46-6F09-B943-8ADC-4077C95A7254}"/>
            </a:ext>
          </a:extLst>
        </xdr:cNvPr>
        <xdr:cNvSpPr/>
      </xdr:nvSpPr>
      <xdr:spPr>
        <a:xfrm rot="4861875">
          <a:off x="13520579585" y="54274233"/>
          <a:ext cx="2054833"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76200"/>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91808</xdr:colOff>
      <xdr:row>274</xdr:row>
      <xdr:rowOff>11476</xdr:rowOff>
    </xdr:from>
    <xdr:to>
      <xdr:col>4</xdr:col>
      <xdr:colOff>742109</xdr:colOff>
      <xdr:row>274</xdr:row>
      <xdr:rowOff>22952</xdr:rowOff>
    </xdr:to>
    <xdr:cxnSp macro="">
      <xdr:nvCxnSpPr>
        <xdr:cNvPr id="204" name="Straight Arrow Connector 203">
          <a:extLst>
            <a:ext uri="{FF2B5EF4-FFF2-40B4-BE49-F238E27FC236}">
              <a16:creationId xmlns:a16="http://schemas.microsoft.com/office/drawing/2014/main" id="{C811F464-9B14-8C40-8C86-B2099061968A}"/>
            </a:ext>
          </a:extLst>
        </xdr:cNvPr>
        <xdr:cNvCxnSpPr/>
      </xdr:nvCxnSpPr>
      <xdr:spPr>
        <a:xfrm flipH="1">
          <a:off x="13520947891" y="205586376"/>
          <a:ext cx="650301" cy="114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218043</xdr:colOff>
      <xdr:row>272</xdr:row>
      <xdr:rowOff>126235</xdr:rowOff>
    </xdr:from>
    <xdr:to>
      <xdr:col>4</xdr:col>
      <xdr:colOff>612049</xdr:colOff>
      <xdr:row>273</xdr:row>
      <xdr:rowOff>149187</xdr:rowOff>
    </xdr:to>
    <xdr:sp macro="" textlink="">
      <xdr:nvSpPr>
        <xdr:cNvPr id="205" name="Rectangle 204">
          <a:extLst>
            <a:ext uri="{FF2B5EF4-FFF2-40B4-BE49-F238E27FC236}">
              <a16:creationId xmlns:a16="http://schemas.microsoft.com/office/drawing/2014/main" id="{00C61EE4-B060-364A-B063-7E20CAD34873}"/>
            </a:ext>
          </a:extLst>
        </xdr:cNvPr>
        <xdr:cNvSpPr/>
      </xdr:nvSpPr>
      <xdr:spPr>
        <a:xfrm>
          <a:off x="13521077951" y="205294735"/>
          <a:ext cx="394006" cy="2261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קיא</a:t>
          </a:r>
          <a:endParaRPr lang="en-US" sz="1100"/>
        </a:p>
      </xdr:txBody>
    </xdr:sp>
    <xdr:clientData/>
  </xdr:twoCellAnchor>
  <xdr:twoCellAnchor>
    <xdr:from>
      <xdr:col>3</xdr:col>
      <xdr:colOff>663665</xdr:colOff>
      <xdr:row>278</xdr:row>
      <xdr:rowOff>4163</xdr:rowOff>
    </xdr:from>
    <xdr:to>
      <xdr:col>4</xdr:col>
      <xdr:colOff>16503</xdr:colOff>
      <xdr:row>279</xdr:row>
      <xdr:rowOff>12305</xdr:rowOff>
    </xdr:to>
    <xdr:sp macro="" textlink="">
      <xdr:nvSpPr>
        <xdr:cNvPr id="206" name="Oval 205">
          <a:extLst>
            <a:ext uri="{FF2B5EF4-FFF2-40B4-BE49-F238E27FC236}">
              <a16:creationId xmlns:a16="http://schemas.microsoft.com/office/drawing/2014/main" id="{F6A2C201-E038-D343-A2BA-DF3B5AD34681}"/>
            </a:ext>
          </a:extLst>
        </xdr:cNvPr>
        <xdr:cNvSpPr/>
      </xdr:nvSpPr>
      <xdr:spPr>
        <a:xfrm>
          <a:off x="13521673497" y="206391863"/>
          <a:ext cx="178338" cy="211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244819</xdr:colOff>
      <xdr:row>269</xdr:row>
      <xdr:rowOff>42078</xdr:rowOff>
    </xdr:from>
    <xdr:to>
      <xdr:col>2</xdr:col>
      <xdr:colOff>248645</xdr:colOff>
      <xdr:row>272</xdr:row>
      <xdr:rowOff>103284</xdr:rowOff>
    </xdr:to>
    <xdr:cxnSp macro="">
      <xdr:nvCxnSpPr>
        <xdr:cNvPr id="207" name="Straight Arrow Connector 206">
          <a:extLst>
            <a:ext uri="{FF2B5EF4-FFF2-40B4-BE49-F238E27FC236}">
              <a16:creationId xmlns:a16="http://schemas.microsoft.com/office/drawing/2014/main" id="{FA4B5763-34F1-2543-8E51-039CDE23D738}"/>
            </a:ext>
          </a:extLst>
        </xdr:cNvPr>
        <xdr:cNvCxnSpPr/>
      </xdr:nvCxnSpPr>
      <xdr:spPr>
        <a:xfrm flipV="1">
          <a:off x="13523092355" y="204600978"/>
          <a:ext cx="3826" cy="67080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273384</xdr:colOff>
      <xdr:row>266</xdr:row>
      <xdr:rowOff>126718</xdr:rowOff>
    </xdr:from>
    <xdr:to>
      <xdr:col>5</xdr:col>
      <xdr:colOff>297807</xdr:colOff>
      <xdr:row>277</xdr:row>
      <xdr:rowOff>16699</xdr:rowOff>
    </xdr:to>
    <xdr:sp macro="" textlink="">
      <xdr:nvSpPr>
        <xdr:cNvPr id="208" name="Freeform 207">
          <a:extLst>
            <a:ext uri="{FF2B5EF4-FFF2-40B4-BE49-F238E27FC236}">
              <a16:creationId xmlns:a16="http://schemas.microsoft.com/office/drawing/2014/main" id="{897AD080-BFD6-D74E-B677-972BD2AA5E22}"/>
            </a:ext>
          </a:extLst>
        </xdr:cNvPr>
        <xdr:cNvSpPr/>
      </xdr:nvSpPr>
      <xdr:spPr>
        <a:xfrm>
          <a:off x="13520566693" y="53521147"/>
          <a:ext cx="2500923" cy="208526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57150"/>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439911</xdr:colOff>
      <xdr:row>265</xdr:row>
      <xdr:rowOff>134159</xdr:rowOff>
    </xdr:from>
    <xdr:ext cx="1235438" cy="172227"/>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DF7BED6F-B372-3940-860E-43AF49A1A1FC}"/>
                </a:ext>
              </a:extLst>
            </xdr:cNvPr>
            <xdr:cNvSpPr txBox="1"/>
          </xdr:nvSpPr>
          <xdr:spPr>
            <a:xfrm>
              <a:off x="13522491151" y="20388025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9" name="TextBox 208">
              <a:extLst>
                <a:ext uri="{FF2B5EF4-FFF2-40B4-BE49-F238E27FC236}">
                  <a16:creationId xmlns:a16="http://schemas.microsoft.com/office/drawing/2014/main" id="{DF7BED6F-B372-3940-860E-43AF49A1A1FC}"/>
                </a:ext>
              </a:extLst>
            </xdr:cNvPr>
            <xdr:cNvSpPr txBox="1"/>
          </xdr:nvSpPr>
          <xdr:spPr>
            <a:xfrm>
              <a:off x="13522491151" y="20388025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275422</xdr:colOff>
      <xdr:row>270</xdr:row>
      <xdr:rowOff>141537</xdr:rowOff>
    </xdr:from>
    <xdr:to>
      <xdr:col>2</xdr:col>
      <xdr:colOff>669428</xdr:colOff>
      <xdr:row>272</xdr:row>
      <xdr:rowOff>15300</xdr:rowOff>
    </xdr:to>
    <xdr:sp macro="" textlink="">
      <xdr:nvSpPr>
        <xdr:cNvPr id="210" name="Rectangle 209">
          <a:extLst>
            <a:ext uri="{FF2B5EF4-FFF2-40B4-BE49-F238E27FC236}">
              <a16:creationId xmlns:a16="http://schemas.microsoft.com/office/drawing/2014/main" id="{CB65ED05-2BBF-CD4D-8E5E-FB0820ED11C7}"/>
            </a:ext>
          </a:extLst>
        </xdr:cNvPr>
        <xdr:cNvSpPr/>
      </xdr:nvSpPr>
      <xdr:spPr>
        <a:xfrm>
          <a:off x="13522671572" y="204903637"/>
          <a:ext cx="394006" cy="2801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500"/>
            <a:t>פופיק</a:t>
          </a:r>
          <a:r>
            <a:rPr lang="he-IL" sz="500" baseline="0"/>
            <a:t> התייקר</a:t>
          </a:r>
          <a:endParaRPr lang="en-US" sz="500"/>
        </a:p>
      </xdr:txBody>
    </xdr:sp>
    <xdr:clientData/>
  </xdr:twoCellAnchor>
  <xdr:twoCellAnchor>
    <xdr:from>
      <xdr:col>4</xdr:col>
      <xdr:colOff>464313</xdr:colOff>
      <xdr:row>275</xdr:row>
      <xdr:rowOff>142748</xdr:rowOff>
    </xdr:from>
    <xdr:to>
      <xdr:col>4</xdr:col>
      <xdr:colOff>643416</xdr:colOff>
      <xdr:row>276</xdr:row>
      <xdr:rowOff>150890</xdr:rowOff>
    </xdr:to>
    <xdr:sp macro="" textlink="">
      <xdr:nvSpPr>
        <xdr:cNvPr id="211" name="Oval 210">
          <a:extLst>
            <a:ext uri="{FF2B5EF4-FFF2-40B4-BE49-F238E27FC236}">
              <a16:creationId xmlns:a16="http://schemas.microsoft.com/office/drawing/2014/main" id="{9C7F5920-370A-A64C-9504-E6C92868B890}"/>
            </a:ext>
          </a:extLst>
        </xdr:cNvPr>
        <xdr:cNvSpPr/>
      </xdr:nvSpPr>
      <xdr:spPr>
        <a:xfrm>
          <a:off x="13521046584" y="55333319"/>
          <a:ext cx="179103" cy="2077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97692</xdr:colOff>
      <xdr:row>340</xdr:row>
      <xdr:rowOff>122115</xdr:rowOff>
    </xdr:from>
    <xdr:to>
      <xdr:col>6</xdr:col>
      <xdr:colOff>195384</xdr:colOff>
      <xdr:row>340</xdr:row>
      <xdr:rowOff>130256</xdr:rowOff>
    </xdr:to>
    <xdr:cxnSp macro="">
      <xdr:nvCxnSpPr>
        <xdr:cNvPr id="212" name="Straight Arrow Connector 211">
          <a:extLst>
            <a:ext uri="{FF2B5EF4-FFF2-40B4-BE49-F238E27FC236}">
              <a16:creationId xmlns:a16="http://schemas.microsoft.com/office/drawing/2014/main" id="{657A4AA7-7A0E-9B46-8874-C0F4C010DF45}"/>
            </a:ext>
          </a:extLst>
        </xdr:cNvPr>
        <xdr:cNvCxnSpPr/>
      </xdr:nvCxnSpPr>
      <xdr:spPr>
        <a:xfrm>
          <a:off x="13519843616" y="213825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328</xdr:row>
      <xdr:rowOff>56987</xdr:rowOff>
    </xdr:from>
    <xdr:to>
      <xdr:col>4</xdr:col>
      <xdr:colOff>748974</xdr:colOff>
      <xdr:row>338</xdr:row>
      <xdr:rowOff>146539</xdr:rowOff>
    </xdr:to>
    <xdr:sp macro="" textlink="">
      <xdr:nvSpPr>
        <xdr:cNvPr id="213" name="Freeform 212">
          <a:extLst>
            <a:ext uri="{FF2B5EF4-FFF2-40B4-BE49-F238E27FC236}">
              <a16:creationId xmlns:a16="http://schemas.microsoft.com/office/drawing/2014/main" id="{8CED89A7-8385-734A-97CF-7BA6F3A9E58E}"/>
            </a:ext>
          </a:extLst>
        </xdr:cNvPr>
        <xdr:cNvSpPr/>
      </xdr:nvSpPr>
      <xdr:spPr>
        <a:xfrm>
          <a:off x="13520941026" y="211321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382530</xdr:colOff>
      <xdr:row>327</xdr:row>
      <xdr:rowOff>72680</xdr:rowOff>
    </xdr:from>
    <xdr:to>
      <xdr:col>5</xdr:col>
      <xdr:colOff>428434</xdr:colOff>
      <xdr:row>342</xdr:row>
      <xdr:rowOff>198916</xdr:rowOff>
    </xdr:to>
    <xdr:cxnSp macro="">
      <xdr:nvCxnSpPr>
        <xdr:cNvPr id="214" name="Straight Arrow Connector 213">
          <a:extLst>
            <a:ext uri="{FF2B5EF4-FFF2-40B4-BE49-F238E27FC236}">
              <a16:creationId xmlns:a16="http://schemas.microsoft.com/office/drawing/2014/main" id="{88262CAB-C95D-EC4C-A816-761394DEDF3E}"/>
            </a:ext>
          </a:extLst>
        </xdr:cNvPr>
        <xdr:cNvCxnSpPr/>
      </xdr:nvCxnSpPr>
      <xdr:spPr>
        <a:xfrm flipH="1" flipV="1">
          <a:off x="13520436066" y="2111339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46258</xdr:colOff>
      <xdr:row>327</xdr:row>
      <xdr:rowOff>197649</xdr:rowOff>
    </xdr:from>
    <xdr:to>
      <xdr:col>3</xdr:col>
      <xdr:colOff>79900</xdr:colOff>
      <xdr:row>340</xdr:row>
      <xdr:rowOff>126159</xdr:rowOff>
    </xdr:to>
    <xdr:cxnSp macro="">
      <xdr:nvCxnSpPr>
        <xdr:cNvPr id="215" name="Straight Connector 214">
          <a:extLst>
            <a:ext uri="{FF2B5EF4-FFF2-40B4-BE49-F238E27FC236}">
              <a16:creationId xmlns:a16="http://schemas.microsoft.com/office/drawing/2014/main" id="{DE955843-B1D1-0549-ADD6-99DF63D8833A}"/>
            </a:ext>
          </a:extLst>
        </xdr:cNvPr>
        <xdr:cNvCxnSpPr/>
      </xdr:nvCxnSpPr>
      <xdr:spPr>
        <a:xfrm flipH="1" flipV="1">
          <a:off x="13522435600" y="211258949"/>
          <a:ext cx="33642" cy="25701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797820</xdr:colOff>
      <xdr:row>335</xdr:row>
      <xdr:rowOff>122116</xdr:rowOff>
    </xdr:from>
    <xdr:to>
      <xdr:col>3</xdr:col>
      <xdr:colOff>154679</xdr:colOff>
      <xdr:row>336</xdr:row>
      <xdr:rowOff>130257</xdr:rowOff>
    </xdr:to>
    <xdr:sp macro="" textlink="">
      <xdr:nvSpPr>
        <xdr:cNvPr id="216" name="Oval 215">
          <a:extLst>
            <a:ext uri="{FF2B5EF4-FFF2-40B4-BE49-F238E27FC236}">
              <a16:creationId xmlns:a16="http://schemas.microsoft.com/office/drawing/2014/main" id="{CC095435-BEA6-DC41-93F9-ED53C57F5F8A}"/>
            </a:ext>
          </a:extLst>
        </xdr:cNvPr>
        <xdr:cNvSpPr/>
      </xdr:nvSpPr>
      <xdr:spPr>
        <a:xfrm>
          <a:off x="13522360821" y="212809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164007</xdr:colOff>
      <xdr:row>325</xdr:row>
      <xdr:rowOff>151390</xdr:rowOff>
    </xdr:from>
    <xdr:to>
      <xdr:col>5</xdr:col>
      <xdr:colOff>101358</xdr:colOff>
      <xdr:row>335</xdr:row>
      <xdr:rowOff>87664</xdr:rowOff>
    </xdr:to>
    <xdr:sp macro="" textlink="">
      <xdr:nvSpPr>
        <xdr:cNvPr id="217" name="Freeform 216">
          <a:extLst>
            <a:ext uri="{FF2B5EF4-FFF2-40B4-BE49-F238E27FC236}">
              <a16:creationId xmlns:a16="http://schemas.microsoft.com/office/drawing/2014/main" id="{2B848D0B-A926-574A-B535-6A92543A032A}"/>
            </a:ext>
          </a:extLst>
        </xdr:cNvPr>
        <xdr:cNvSpPr/>
      </xdr:nvSpPr>
      <xdr:spPr>
        <a:xfrm>
          <a:off x="13520763142" y="210806290"/>
          <a:ext cx="2413851" cy="1968274"/>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279882</xdr:colOff>
      <xdr:row>324</xdr:row>
      <xdr:rowOff>201014</xdr:rowOff>
    </xdr:from>
    <xdr:ext cx="1235438"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D32C9C94-6B21-7A4A-A04B-3A3501B48753}"/>
                </a:ext>
              </a:extLst>
            </xdr:cNvPr>
            <xdr:cNvSpPr txBox="1"/>
          </xdr:nvSpPr>
          <xdr:spPr>
            <a:xfrm>
              <a:off x="13522651180" y="21065271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D32C9C94-6B21-7A4A-A04B-3A3501B48753}"/>
                </a:ext>
              </a:extLst>
            </xdr:cNvPr>
            <xdr:cNvSpPr txBox="1"/>
          </xdr:nvSpPr>
          <xdr:spPr>
            <a:xfrm>
              <a:off x="13522651180" y="21065271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802441</xdr:colOff>
      <xdr:row>331</xdr:row>
      <xdr:rowOff>130321</xdr:rowOff>
    </xdr:from>
    <xdr:to>
      <xdr:col>3</xdr:col>
      <xdr:colOff>155278</xdr:colOff>
      <xdr:row>332</xdr:row>
      <xdr:rowOff>138464</xdr:rowOff>
    </xdr:to>
    <xdr:sp macro="" textlink="">
      <xdr:nvSpPr>
        <xdr:cNvPr id="219" name="Oval 218">
          <a:extLst>
            <a:ext uri="{FF2B5EF4-FFF2-40B4-BE49-F238E27FC236}">
              <a16:creationId xmlns:a16="http://schemas.microsoft.com/office/drawing/2014/main" id="{556D5677-7383-304B-B0A7-0F46FE693A63}"/>
            </a:ext>
          </a:extLst>
        </xdr:cNvPr>
        <xdr:cNvSpPr/>
      </xdr:nvSpPr>
      <xdr:spPr>
        <a:xfrm>
          <a:off x="13522360222" y="212004421"/>
          <a:ext cx="178337" cy="21134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editAs="oneCell">
    <xdr:from>
      <xdr:col>7</xdr:col>
      <xdr:colOff>388055</xdr:colOff>
      <xdr:row>161</xdr:row>
      <xdr:rowOff>57326</xdr:rowOff>
    </xdr:from>
    <xdr:to>
      <xdr:col>7</xdr:col>
      <xdr:colOff>787399</xdr:colOff>
      <xdr:row>163</xdr:row>
      <xdr:rowOff>97366</xdr:rowOff>
    </xdr:to>
    <xdr:pic>
      <xdr:nvPicPr>
        <xdr:cNvPr id="221" name="Picture 220">
          <a:extLst>
            <a:ext uri="{FF2B5EF4-FFF2-40B4-BE49-F238E27FC236}">
              <a16:creationId xmlns:a16="http://schemas.microsoft.com/office/drawing/2014/main" id="{717DE20F-FAAE-F126-2782-59B324CD9388}"/>
            </a:ext>
          </a:extLst>
        </xdr:cNvPr>
        <xdr:cNvPicPr>
          <a:picLocks noChangeAspect="1"/>
        </xdr:cNvPicPr>
      </xdr:nvPicPr>
      <xdr:blipFill>
        <a:blip xmlns:r="http://schemas.openxmlformats.org/officeDocument/2006/relationships" r:embed="rId10"/>
        <a:stretch>
          <a:fillRect/>
        </a:stretch>
      </xdr:blipFill>
      <xdr:spPr>
        <a:xfrm>
          <a:off x="13518426101" y="33253715"/>
          <a:ext cx="399344" cy="449262"/>
        </a:xfrm>
        <a:prstGeom prst="rect">
          <a:avLst/>
        </a:prstGeom>
      </xdr:spPr>
    </xdr:pic>
    <xdr:clientData/>
  </xdr:twoCellAnchor>
  <xdr:twoCellAnchor editAs="oneCell">
    <xdr:from>
      <xdr:col>7</xdr:col>
      <xdr:colOff>324556</xdr:colOff>
      <xdr:row>163</xdr:row>
      <xdr:rowOff>74180</xdr:rowOff>
    </xdr:from>
    <xdr:to>
      <xdr:col>7</xdr:col>
      <xdr:colOff>798689</xdr:colOff>
      <xdr:row>166</xdr:row>
      <xdr:rowOff>11366</xdr:rowOff>
    </xdr:to>
    <xdr:pic>
      <xdr:nvPicPr>
        <xdr:cNvPr id="222" name="Picture 221">
          <a:extLst>
            <a:ext uri="{FF2B5EF4-FFF2-40B4-BE49-F238E27FC236}">
              <a16:creationId xmlns:a16="http://schemas.microsoft.com/office/drawing/2014/main" id="{482A1D9F-DF5B-93BC-3DD8-4A5006542386}"/>
            </a:ext>
          </a:extLst>
        </xdr:cNvPr>
        <xdr:cNvPicPr>
          <a:picLocks noChangeAspect="1"/>
        </xdr:cNvPicPr>
      </xdr:nvPicPr>
      <xdr:blipFill>
        <a:blip xmlns:r="http://schemas.openxmlformats.org/officeDocument/2006/relationships" r:embed="rId11"/>
        <a:stretch>
          <a:fillRect/>
        </a:stretch>
      </xdr:blipFill>
      <xdr:spPr>
        <a:xfrm>
          <a:off x="13518414811" y="33679791"/>
          <a:ext cx="474133" cy="551019"/>
        </a:xfrm>
        <a:prstGeom prst="rect">
          <a:avLst/>
        </a:prstGeom>
      </xdr:spPr>
    </xdr:pic>
    <xdr:clientData/>
  </xdr:twoCellAnchor>
  <xdr:twoCellAnchor>
    <xdr:from>
      <xdr:col>5</xdr:col>
      <xdr:colOff>418352</xdr:colOff>
      <xdr:row>297</xdr:row>
      <xdr:rowOff>22414</xdr:rowOff>
    </xdr:from>
    <xdr:to>
      <xdr:col>5</xdr:col>
      <xdr:colOff>425823</xdr:colOff>
      <xdr:row>306</xdr:row>
      <xdr:rowOff>14943</xdr:rowOff>
    </xdr:to>
    <xdr:cxnSp macro="">
      <xdr:nvCxnSpPr>
        <xdr:cNvPr id="224" name="Straight Arrow Connector 223">
          <a:extLst>
            <a:ext uri="{FF2B5EF4-FFF2-40B4-BE49-F238E27FC236}">
              <a16:creationId xmlns:a16="http://schemas.microsoft.com/office/drawing/2014/main" id="{25579054-3C69-E83F-0F82-D5C14A09A78B}"/>
            </a:ext>
          </a:extLst>
        </xdr:cNvPr>
        <xdr:cNvCxnSpPr/>
      </xdr:nvCxnSpPr>
      <xdr:spPr>
        <a:xfrm flipH="1" flipV="1">
          <a:off x="13581619060" y="60198002"/>
          <a:ext cx="7471" cy="18078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388470</xdr:colOff>
      <xdr:row>304</xdr:row>
      <xdr:rowOff>104589</xdr:rowOff>
    </xdr:from>
    <xdr:to>
      <xdr:col>5</xdr:col>
      <xdr:colOff>687293</xdr:colOff>
      <xdr:row>304</xdr:row>
      <xdr:rowOff>127002</xdr:rowOff>
    </xdr:to>
    <xdr:cxnSp macro="">
      <xdr:nvCxnSpPr>
        <xdr:cNvPr id="225" name="Straight Arrow Connector 224">
          <a:extLst>
            <a:ext uri="{FF2B5EF4-FFF2-40B4-BE49-F238E27FC236}">
              <a16:creationId xmlns:a16="http://schemas.microsoft.com/office/drawing/2014/main" id="{4F007386-307E-852A-0261-74F0557988E6}"/>
            </a:ext>
          </a:extLst>
        </xdr:cNvPr>
        <xdr:cNvCxnSpPr/>
      </xdr:nvCxnSpPr>
      <xdr:spPr>
        <a:xfrm flipV="1">
          <a:off x="13581357590" y="61692118"/>
          <a:ext cx="2786528" cy="2241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769470</xdr:colOff>
      <xdr:row>297</xdr:row>
      <xdr:rowOff>7471</xdr:rowOff>
    </xdr:from>
    <xdr:to>
      <xdr:col>5</xdr:col>
      <xdr:colOff>82177</xdr:colOff>
      <xdr:row>303</xdr:row>
      <xdr:rowOff>97117</xdr:rowOff>
    </xdr:to>
    <xdr:cxnSp macro="">
      <xdr:nvCxnSpPr>
        <xdr:cNvPr id="229" name="Straight Connector 228">
          <a:extLst>
            <a:ext uri="{FF2B5EF4-FFF2-40B4-BE49-F238E27FC236}">
              <a16:creationId xmlns:a16="http://schemas.microsoft.com/office/drawing/2014/main" id="{2A04B6B5-41BF-3F91-E059-4CC0E55DAEF6}"/>
            </a:ext>
          </a:extLst>
        </xdr:cNvPr>
        <xdr:cNvCxnSpPr/>
      </xdr:nvCxnSpPr>
      <xdr:spPr>
        <a:xfrm flipV="1">
          <a:off x="13581962706" y="60183059"/>
          <a:ext cx="1800412" cy="12998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627528</xdr:colOff>
      <xdr:row>296</xdr:row>
      <xdr:rowOff>171823</xdr:rowOff>
    </xdr:from>
    <xdr:to>
      <xdr:col>5</xdr:col>
      <xdr:colOff>89647</xdr:colOff>
      <xdr:row>303</xdr:row>
      <xdr:rowOff>37352</xdr:rowOff>
    </xdr:to>
    <xdr:cxnSp macro="">
      <xdr:nvCxnSpPr>
        <xdr:cNvPr id="230" name="Straight Connector 229">
          <a:extLst>
            <a:ext uri="{FF2B5EF4-FFF2-40B4-BE49-F238E27FC236}">
              <a16:creationId xmlns:a16="http://schemas.microsoft.com/office/drawing/2014/main" id="{1D856AD7-68F1-228F-BE62-9D96A6EBD492}"/>
            </a:ext>
          </a:extLst>
        </xdr:cNvPr>
        <xdr:cNvCxnSpPr/>
      </xdr:nvCxnSpPr>
      <xdr:spPr>
        <a:xfrm>
          <a:off x="13581955236" y="60145705"/>
          <a:ext cx="1949824" cy="12774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306294</xdr:colOff>
      <xdr:row>296</xdr:row>
      <xdr:rowOff>118035</xdr:rowOff>
    </xdr:from>
    <xdr:ext cx="855874" cy="172098"/>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515B646C-1149-D919-C9E6-F9FDF60F67C3}"/>
                </a:ext>
              </a:extLst>
            </xdr:cNvPr>
            <xdr:cNvSpPr txBox="1"/>
          </xdr:nvSpPr>
          <xdr:spPr>
            <a:xfrm>
              <a:off x="13583370420" y="60091917"/>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515B646C-1149-D919-C9E6-F9FDF60F67C3}"/>
                </a:ext>
              </a:extLst>
            </xdr:cNvPr>
            <xdr:cNvSpPr txBox="1"/>
          </xdr:nvSpPr>
          <xdr:spPr>
            <a:xfrm>
              <a:off x="13583370420" y="60091917"/>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2</xdr:col>
      <xdr:colOff>74706</xdr:colOff>
      <xdr:row>302</xdr:row>
      <xdr:rowOff>147917</xdr:rowOff>
    </xdr:from>
    <xdr:ext cx="855874" cy="172098"/>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F920F4B6-A54C-91CF-EEFB-70D5FF7EF922}"/>
                </a:ext>
              </a:extLst>
            </xdr:cNvPr>
            <xdr:cNvSpPr txBox="1"/>
          </xdr:nvSpPr>
          <xdr:spPr>
            <a:xfrm>
              <a:off x="13583602008" y="61332035"/>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F920F4B6-A54C-91CF-EEFB-70D5FF7EF922}"/>
                </a:ext>
              </a:extLst>
            </xdr:cNvPr>
            <xdr:cNvSpPr txBox="1"/>
          </xdr:nvSpPr>
          <xdr:spPr>
            <a:xfrm>
              <a:off x="13583602008" y="61332035"/>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732117</xdr:colOff>
      <xdr:row>296</xdr:row>
      <xdr:rowOff>37353</xdr:rowOff>
    </xdr:from>
    <xdr:to>
      <xdr:col>4</xdr:col>
      <xdr:colOff>194235</xdr:colOff>
      <xdr:row>302</xdr:row>
      <xdr:rowOff>104588</xdr:rowOff>
    </xdr:to>
    <xdr:cxnSp macro="">
      <xdr:nvCxnSpPr>
        <xdr:cNvPr id="235" name="Straight Connector 234">
          <a:extLst>
            <a:ext uri="{FF2B5EF4-FFF2-40B4-BE49-F238E27FC236}">
              <a16:creationId xmlns:a16="http://schemas.microsoft.com/office/drawing/2014/main" id="{C23C27D2-4C41-770A-EEBC-396DE94417F5}"/>
            </a:ext>
          </a:extLst>
        </xdr:cNvPr>
        <xdr:cNvCxnSpPr/>
      </xdr:nvCxnSpPr>
      <xdr:spPr>
        <a:xfrm>
          <a:off x="13582679883" y="60011235"/>
          <a:ext cx="1949824" cy="12774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209177</xdr:colOff>
      <xdr:row>302</xdr:row>
      <xdr:rowOff>35858</xdr:rowOff>
    </xdr:from>
    <xdr:ext cx="855874" cy="172098"/>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0D4DAFBC-80AC-BB7C-8F06-C24C6B416BC9}"/>
                </a:ext>
              </a:extLst>
            </xdr:cNvPr>
            <xdr:cNvSpPr txBox="1"/>
          </xdr:nvSpPr>
          <xdr:spPr>
            <a:xfrm>
              <a:off x="13584296773" y="61219976"/>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0D4DAFBC-80AC-BB7C-8F06-C24C6B416BC9}"/>
                </a:ext>
              </a:extLst>
            </xdr:cNvPr>
            <xdr:cNvSpPr txBox="1"/>
          </xdr:nvSpPr>
          <xdr:spPr>
            <a:xfrm>
              <a:off x="13584296773" y="61219976"/>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126999</xdr:colOff>
      <xdr:row>298</xdr:row>
      <xdr:rowOff>37354</xdr:rowOff>
    </xdr:from>
    <xdr:to>
      <xdr:col>4</xdr:col>
      <xdr:colOff>268941</xdr:colOff>
      <xdr:row>304</xdr:row>
      <xdr:rowOff>127001</xdr:rowOff>
    </xdr:to>
    <xdr:cxnSp macro="">
      <xdr:nvCxnSpPr>
        <xdr:cNvPr id="237" name="Straight Connector 236">
          <a:extLst>
            <a:ext uri="{FF2B5EF4-FFF2-40B4-BE49-F238E27FC236}">
              <a16:creationId xmlns:a16="http://schemas.microsoft.com/office/drawing/2014/main" id="{3A15C10F-AD71-1195-8D1B-1D5A56FC2223}"/>
            </a:ext>
          </a:extLst>
        </xdr:cNvPr>
        <xdr:cNvCxnSpPr/>
      </xdr:nvCxnSpPr>
      <xdr:spPr>
        <a:xfrm flipV="1">
          <a:off x="13582605177" y="60414648"/>
          <a:ext cx="1800412" cy="12998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493060</xdr:colOff>
      <xdr:row>297</xdr:row>
      <xdr:rowOff>65741</xdr:rowOff>
    </xdr:from>
    <xdr:ext cx="855874" cy="172098"/>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61117DB4-3E2A-26C8-C036-BD56AA020180}"/>
                </a:ext>
              </a:extLst>
            </xdr:cNvPr>
            <xdr:cNvSpPr txBox="1"/>
          </xdr:nvSpPr>
          <xdr:spPr>
            <a:xfrm>
              <a:off x="13584012890" y="60241329"/>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61117DB4-3E2A-26C8-C036-BD56AA020180}"/>
                </a:ext>
              </a:extLst>
            </xdr:cNvPr>
            <xdr:cNvSpPr txBox="1"/>
          </xdr:nvSpPr>
          <xdr:spPr>
            <a:xfrm>
              <a:off x="13584012890" y="60241329"/>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3</xdr:col>
      <xdr:colOff>694765</xdr:colOff>
      <xdr:row>299</xdr:row>
      <xdr:rowOff>127000</xdr:rowOff>
    </xdr:from>
    <xdr:to>
      <xdr:col>4</xdr:col>
      <xdr:colOff>37353</xdr:colOff>
      <xdr:row>300</xdr:row>
      <xdr:rowOff>104588</xdr:rowOff>
    </xdr:to>
    <xdr:sp macro="" textlink="">
      <xdr:nvSpPr>
        <xdr:cNvPr id="239" name="Oval 238">
          <a:extLst>
            <a:ext uri="{FF2B5EF4-FFF2-40B4-BE49-F238E27FC236}">
              <a16:creationId xmlns:a16="http://schemas.microsoft.com/office/drawing/2014/main" id="{5BEBF24D-7872-748D-CDB5-0DC08EEEF0CA}"/>
            </a:ext>
          </a:extLst>
        </xdr:cNvPr>
        <xdr:cNvSpPr/>
      </xdr:nvSpPr>
      <xdr:spPr>
        <a:xfrm>
          <a:off x="13582836765" y="60706000"/>
          <a:ext cx="171823" cy="179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567764</xdr:colOff>
      <xdr:row>299</xdr:row>
      <xdr:rowOff>119530</xdr:rowOff>
    </xdr:from>
    <xdr:to>
      <xdr:col>2</xdr:col>
      <xdr:colOff>739587</xdr:colOff>
      <xdr:row>300</xdr:row>
      <xdr:rowOff>97118</xdr:rowOff>
    </xdr:to>
    <xdr:sp macro="" textlink="">
      <xdr:nvSpPr>
        <xdr:cNvPr id="240" name="Oval 239">
          <a:extLst>
            <a:ext uri="{FF2B5EF4-FFF2-40B4-BE49-F238E27FC236}">
              <a16:creationId xmlns:a16="http://schemas.microsoft.com/office/drawing/2014/main" id="{7BCEAC8F-45B4-30D5-3BF2-4C22808A501B}"/>
            </a:ext>
          </a:extLst>
        </xdr:cNvPr>
        <xdr:cNvSpPr/>
      </xdr:nvSpPr>
      <xdr:spPr>
        <a:xfrm>
          <a:off x="13583793001" y="60698530"/>
          <a:ext cx="171823" cy="179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784412</xdr:colOff>
      <xdr:row>297</xdr:row>
      <xdr:rowOff>44824</xdr:rowOff>
    </xdr:from>
    <xdr:to>
      <xdr:col>4</xdr:col>
      <xdr:colOff>627530</xdr:colOff>
      <xdr:row>297</xdr:row>
      <xdr:rowOff>52294</xdr:rowOff>
    </xdr:to>
    <xdr:cxnSp macro="">
      <xdr:nvCxnSpPr>
        <xdr:cNvPr id="242" name="Straight Arrow Connector 241">
          <a:extLst>
            <a:ext uri="{FF2B5EF4-FFF2-40B4-BE49-F238E27FC236}">
              <a16:creationId xmlns:a16="http://schemas.microsoft.com/office/drawing/2014/main" id="{539B2644-CB65-A3B6-B619-A212F45543DF}"/>
            </a:ext>
          </a:extLst>
        </xdr:cNvPr>
        <xdr:cNvCxnSpPr/>
      </xdr:nvCxnSpPr>
      <xdr:spPr>
        <a:xfrm flipV="1">
          <a:off x="13582246588" y="60220412"/>
          <a:ext cx="672353" cy="74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702235</xdr:colOff>
      <xdr:row>302</xdr:row>
      <xdr:rowOff>112059</xdr:rowOff>
    </xdr:from>
    <xdr:to>
      <xdr:col>4</xdr:col>
      <xdr:colOff>545353</xdr:colOff>
      <xdr:row>302</xdr:row>
      <xdr:rowOff>119529</xdr:rowOff>
    </xdr:to>
    <xdr:cxnSp macro="">
      <xdr:nvCxnSpPr>
        <xdr:cNvPr id="243" name="Straight Arrow Connector 242">
          <a:extLst>
            <a:ext uri="{FF2B5EF4-FFF2-40B4-BE49-F238E27FC236}">
              <a16:creationId xmlns:a16="http://schemas.microsoft.com/office/drawing/2014/main" id="{46862FB4-565A-EF69-F97E-3F7887D715F1}"/>
            </a:ext>
          </a:extLst>
        </xdr:cNvPr>
        <xdr:cNvCxnSpPr/>
      </xdr:nvCxnSpPr>
      <xdr:spPr>
        <a:xfrm flipV="1">
          <a:off x="13582328765" y="61296177"/>
          <a:ext cx="672353" cy="74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373944</xdr:colOff>
      <xdr:row>400</xdr:row>
      <xdr:rowOff>141111</xdr:rowOff>
    </xdr:from>
    <xdr:to>
      <xdr:col>4</xdr:col>
      <xdr:colOff>380999</xdr:colOff>
      <xdr:row>408</xdr:row>
      <xdr:rowOff>84667</xdr:rowOff>
    </xdr:to>
    <xdr:cxnSp macro="">
      <xdr:nvCxnSpPr>
        <xdr:cNvPr id="245" name="Straight Arrow Connector 244">
          <a:extLst>
            <a:ext uri="{FF2B5EF4-FFF2-40B4-BE49-F238E27FC236}">
              <a16:creationId xmlns:a16="http://schemas.microsoft.com/office/drawing/2014/main" id="{84E97CC5-F718-5ED6-C580-C7D7CB9997D5}"/>
            </a:ext>
          </a:extLst>
        </xdr:cNvPr>
        <xdr:cNvCxnSpPr/>
      </xdr:nvCxnSpPr>
      <xdr:spPr>
        <a:xfrm flipV="1">
          <a:off x="13521309001" y="82514722"/>
          <a:ext cx="7055" cy="1580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458611</xdr:colOff>
      <xdr:row>407</xdr:row>
      <xdr:rowOff>98778</xdr:rowOff>
    </xdr:from>
    <xdr:to>
      <xdr:col>4</xdr:col>
      <xdr:colOff>691443</xdr:colOff>
      <xdr:row>407</xdr:row>
      <xdr:rowOff>105833</xdr:rowOff>
    </xdr:to>
    <xdr:cxnSp macro="">
      <xdr:nvCxnSpPr>
        <xdr:cNvPr id="248" name="Straight Arrow Connector 247">
          <a:extLst>
            <a:ext uri="{FF2B5EF4-FFF2-40B4-BE49-F238E27FC236}">
              <a16:creationId xmlns:a16="http://schemas.microsoft.com/office/drawing/2014/main" id="{CE31A782-E293-D546-A2C0-363D9EDEA284}"/>
            </a:ext>
          </a:extLst>
        </xdr:cNvPr>
        <xdr:cNvCxnSpPr/>
      </xdr:nvCxnSpPr>
      <xdr:spPr>
        <a:xfrm>
          <a:off x="13520998557" y="83904667"/>
          <a:ext cx="2709332"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783167</xdr:colOff>
      <xdr:row>400</xdr:row>
      <xdr:rowOff>155222</xdr:rowOff>
    </xdr:from>
    <xdr:to>
      <xdr:col>4</xdr:col>
      <xdr:colOff>56444</xdr:colOff>
      <xdr:row>406</xdr:row>
      <xdr:rowOff>119944</xdr:rowOff>
    </xdr:to>
    <xdr:cxnSp macro="">
      <xdr:nvCxnSpPr>
        <xdr:cNvPr id="251" name="Straight Connector 250">
          <a:extLst>
            <a:ext uri="{FF2B5EF4-FFF2-40B4-BE49-F238E27FC236}">
              <a16:creationId xmlns:a16="http://schemas.microsoft.com/office/drawing/2014/main" id="{CE2DFB25-5E93-E01B-4226-46051A96FA16}"/>
            </a:ext>
          </a:extLst>
        </xdr:cNvPr>
        <xdr:cNvCxnSpPr/>
      </xdr:nvCxnSpPr>
      <xdr:spPr>
        <a:xfrm flipV="1">
          <a:off x="13521633556" y="82528833"/>
          <a:ext cx="1749777" cy="119238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818444</xdr:colOff>
      <xdr:row>400</xdr:row>
      <xdr:rowOff>112889</xdr:rowOff>
    </xdr:from>
    <xdr:to>
      <xdr:col>3</xdr:col>
      <xdr:colOff>762000</xdr:colOff>
      <xdr:row>406</xdr:row>
      <xdr:rowOff>127000</xdr:rowOff>
    </xdr:to>
    <xdr:cxnSp macro="">
      <xdr:nvCxnSpPr>
        <xdr:cNvPr id="252" name="Straight Connector 251">
          <a:extLst>
            <a:ext uri="{FF2B5EF4-FFF2-40B4-BE49-F238E27FC236}">
              <a16:creationId xmlns:a16="http://schemas.microsoft.com/office/drawing/2014/main" id="{5B6A5C53-8ABC-70D2-ED1E-B3E2AF7FEA9E}"/>
            </a:ext>
          </a:extLst>
        </xdr:cNvPr>
        <xdr:cNvCxnSpPr/>
      </xdr:nvCxnSpPr>
      <xdr:spPr>
        <a:xfrm>
          <a:off x="13521753500" y="82486500"/>
          <a:ext cx="1594556" cy="124177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218724</xdr:colOff>
      <xdr:row>399</xdr:row>
      <xdr:rowOff>146048</xdr:rowOff>
    </xdr:from>
    <xdr:ext cx="1021057" cy="172098"/>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37E954C4-82DE-3E32-2FE5-544225F29B76}"/>
                </a:ext>
              </a:extLst>
            </xdr:cNvPr>
            <xdr:cNvSpPr txBox="1"/>
          </xdr:nvSpPr>
          <xdr:spPr>
            <a:xfrm>
              <a:off x="13522926719" y="82315048"/>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37E954C4-82DE-3E32-2FE5-544225F29B76}"/>
                </a:ext>
              </a:extLst>
            </xdr:cNvPr>
            <xdr:cNvSpPr txBox="1"/>
          </xdr:nvSpPr>
          <xdr:spPr>
            <a:xfrm>
              <a:off x="13522926719" y="82315048"/>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190502</xdr:colOff>
      <xdr:row>406</xdr:row>
      <xdr:rowOff>47271</xdr:rowOff>
    </xdr:from>
    <xdr:ext cx="1021057" cy="172098"/>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B9A234DD-6F6C-24F2-A981-D131C58C6A4E}"/>
                </a:ext>
              </a:extLst>
            </xdr:cNvPr>
            <xdr:cNvSpPr txBox="1"/>
          </xdr:nvSpPr>
          <xdr:spPr>
            <a:xfrm>
              <a:off x="13522954941" y="8364854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B9A234DD-6F6C-24F2-A981-D131C58C6A4E}"/>
                </a:ext>
              </a:extLst>
            </xdr:cNvPr>
            <xdr:cNvSpPr txBox="1"/>
          </xdr:nvSpPr>
          <xdr:spPr>
            <a:xfrm>
              <a:off x="13522954941" y="8364854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691444</xdr:colOff>
      <xdr:row>403</xdr:row>
      <xdr:rowOff>14111</xdr:rowOff>
    </xdr:from>
    <xdr:to>
      <xdr:col>3</xdr:col>
      <xdr:colOff>49389</xdr:colOff>
      <xdr:row>404</xdr:row>
      <xdr:rowOff>7055</xdr:rowOff>
    </xdr:to>
    <xdr:sp macro="" textlink="">
      <xdr:nvSpPr>
        <xdr:cNvPr id="257" name="Oval 256">
          <a:extLst>
            <a:ext uri="{FF2B5EF4-FFF2-40B4-BE49-F238E27FC236}">
              <a16:creationId xmlns:a16="http://schemas.microsoft.com/office/drawing/2014/main" id="{BAEF8AA6-11D2-9EA5-75F9-069ED44D5240}"/>
            </a:ext>
          </a:extLst>
        </xdr:cNvPr>
        <xdr:cNvSpPr/>
      </xdr:nvSpPr>
      <xdr:spPr>
        <a:xfrm>
          <a:off x="13522466111" y="83001555"/>
          <a:ext cx="183445" cy="19755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a:t>
          </a:r>
          <a:endParaRPr lang="en-US" sz="1100"/>
        </a:p>
      </xdr:txBody>
    </xdr:sp>
    <xdr:clientData/>
  </xdr:twoCellAnchor>
  <xdr:twoCellAnchor>
    <xdr:from>
      <xdr:col>1</xdr:col>
      <xdr:colOff>56444</xdr:colOff>
      <xdr:row>399</xdr:row>
      <xdr:rowOff>120360</xdr:rowOff>
    </xdr:from>
    <xdr:to>
      <xdr:col>3</xdr:col>
      <xdr:colOff>0</xdr:colOff>
      <xdr:row>405</xdr:row>
      <xdr:rowOff>134471</xdr:rowOff>
    </xdr:to>
    <xdr:cxnSp macro="">
      <xdr:nvCxnSpPr>
        <xdr:cNvPr id="259" name="Straight Connector 258">
          <a:extLst>
            <a:ext uri="{FF2B5EF4-FFF2-40B4-BE49-F238E27FC236}">
              <a16:creationId xmlns:a16="http://schemas.microsoft.com/office/drawing/2014/main" id="{10C0B7C3-3BED-8DDA-D661-5742D445F20B}"/>
            </a:ext>
          </a:extLst>
        </xdr:cNvPr>
        <xdr:cNvCxnSpPr/>
      </xdr:nvCxnSpPr>
      <xdr:spPr>
        <a:xfrm>
          <a:off x="13583703353" y="81146360"/>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332443</xdr:colOff>
      <xdr:row>405</xdr:row>
      <xdr:rowOff>92094</xdr:rowOff>
    </xdr:from>
    <xdr:ext cx="1021057" cy="172098"/>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4F7AF8E0-C0B9-42EA-CCF7-8480A1D584A5}"/>
                </a:ext>
              </a:extLst>
            </xdr:cNvPr>
            <xdr:cNvSpPr txBox="1"/>
          </xdr:nvSpPr>
          <xdr:spPr>
            <a:xfrm>
              <a:off x="13584837559" y="8232832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60" name="TextBox 259">
              <a:extLst>
                <a:ext uri="{FF2B5EF4-FFF2-40B4-BE49-F238E27FC236}">
                  <a16:creationId xmlns:a16="http://schemas.microsoft.com/office/drawing/2014/main" id="{4F7AF8E0-C0B9-42EA-CCF7-8480A1D584A5}"/>
                </a:ext>
              </a:extLst>
            </xdr:cNvPr>
            <xdr:cNvSpPr txBox="1"/>
          </xdr:nvSpPr>
          <xdr:spPr>
            <a:xfrm>
              <a:off x="13584837559" y="8232832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2</xdr:col>
      <xdr:colOff>153562</xdr:colOff>
      <xdr:row>401</xdr:row>
      <xdr:rowOff>58935</xdr:rowOff>
    </xdr:from>
    <xdr:to>
      <xdr:col>2</xdr:col>
      <xdr:colOff>340742</xdr:colOff>
      <xdr:row>402</xdr:row>
      <xdr:rowOff>51878</xdr:rowOff>
    </xdr:to>
    <xdr:sp macro="" textlink="">
      <xdr:nvSpPr>
        <xdr:cNvPr id="261" name="Oval 260">
          <a:extLst>
            <a:ext uri="{FF2B5EF4-FFF2-40B4-BE49-F238E27FC236}">
              <a16:creationId xmlns:a16="http://schemas.microsoft.com/office/drawing/2014/main" id="{044455E1-57CF-0B5C-3383-109DDA1E9DAC}"/>
            </a:ext>
          </a:extLst>
        </xdr:cNvPr>
        <xdr:cNvSpPr/>
      </xdr:nvSpPr>
      <xdr:spPr>
        <a:xfrm>
          <a:off x="13584191846" y="81488347"/>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6</xdr:col>
      <xdr:colOff>336177</xdr:colOff>
      <xdr:row>409</xdr:row>
      <xdr:rowOff>88152</xdr:rowOff>
    </xdr:from>
    <xdr:ext cx="1924168" cy="172098"/>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6ED449D6-A6AD-5C1B-8460-1CB75DD92A04}"/>
                </a:ext>
              </a:extLst>
            </xdr:cNvPr>
            <xdr:cNvSpPr txBox="1"/>
          </xdr:nvSpPr>
          <xdr:spPr>
            <a:xfrm>
              <a:off x="13578955302" y="83131211"/>
              <a:ext cx="192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6ED449D6-A6AD-5C1B-8460-1CB75DD92A04}"/>
                </a:ext>
              </a:extLst>
            </xdr:cNvPr>
            <xdr:cNvSpPr txBox="1"/>
          </xdr:nvSpPr>
          <xdr:spPr>
            <a:xfrm>
              <a:off x="13578955302" y="83131211"/>
              <a:ext cx="192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4</xdr:col>
      <xdr:colOff>373944</xdr:colOff>
      <xdr:row>426</xdr:row>
      <xdr:rowOff>141111</xdr:rowOff>
    </xdr:from>
    <xdr:to>
      <xdr:col>4</xdr:col>
      <xdr:colOff>380999</xdr:colOff>
      <xdr:row>434</xdr:row>
      <xdr:rowOff>84667</xdr:rowOff>
    </xdr:to>
    <xdr:cxnSp macro="">
      <xdr:nvCxnSpPr>
        <xdr:cNvPr id="263" name="Straight Arrow Connector 262">
          <a:extLst>
            <a:ext uri="{FF2B5EF4-FFF2-40B4-BE49-F238E27FC236}">
              <a16:creationId xmlns:a16="http://schemas.microsoft.com/office/drawing/2014/main" id="{D3A35491-8C2F-1943-B0E8-D311C4553C18}"/>
            </a:ext>
          </a:extLst>
        </xdr:cNvPr>
        <xdr:cNvCxnSpPr/>
      </xdr:nvCxnSpPr>
      <xdr:spPr>
        <a:xfrm flipV="1">
          <a:off x="13582493119" y="81368817"/>
          <a:ext cx="7055" cy="155720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458611</xdr:colOff>
      <xdr:row>433</xdr:row>
      <xdr:rowOff>98778</xdr:rowOff>
    </xdr:from>
    <xdr:to>
      <xdr:col>4</xdr:col>
      <xdr:colOff>691443</xdr:colOff>
      <xdr:row>433</xdr:row>
      <xdr:rowOff>105833</xdr:rowOff>
    </xdr:to>
    <xdr:cxnSp macro="">
      <xdr:nvCxnSpPr>
        <xdr:cNvPr id="264" name="Straight Arrow Connector 263">
          <a:extLst>
            <a:ext uri="{FF2B5EF4-FFF2-40B4-BE49-F238E27FC236}">
              <a16:creationId xmlns:a16="http://schemas.microsoft.com/office/drawing/2014/main" id="{6A5A769E-883C-B34F-B72E-9B5893A23885}"/>
            </a:ext>
          </a:extLst>
        </xdr:cNvPr>
        <xdr:cNvCxnSpPr/>
      </xdr:nvCxnSpPr>
      <xdr:spPr>
        <a:xfrm>
          <a:off x="13582182675" y="82738425"/>
          <a:ext cx="2720538"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803502</xdr:colOff>
      <xdr:row>424</xdr:row>
      <xdr:rowOff>82176</xdr:rowOff>
    </xdr:from>
    <xdr:to>
      <xdr:col>2</xdr:col>
      <xdr:colOff>806823</xdr:colOff>
      <xdr:row>433</xdr:row>
      <xdr:rowOff>97532</xdr:rowOff>
    </xdr:to>
    <xdr:cxnSp macro="">
      <xdr:nvCxnSpPr>
        <xdr:cNvPr id="265" name="Straight Connector 264">
          <a:extLst>
            <a:ext uri="{FF2B5EF4-FFF2-40B4-BE49-F238E27FC236}">
              <a16:creationId xmlns:a16="http://schemas.microsoft.com/office/drawing/2014/main" id="{7442E690-C09F-294C-B9CF-F6300DF402FB}"/>
            </a:ext>
          </a:extLst>
        </xdr:cNvPr>
        <xdr:cNvCxnSpPr/>
      </xdr:nvCxnSpPr>
      <xdr:spPr>
        <a:xfrm flipH="1" flipV="1">
          <a:off x="13583725765" y="86150823"/>
          <a:ext cx="3321" cy="18307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818444</xdr:colOff>
      <xdr:row>426</xdr:row>
      <xdr:rowOff>112889</xdr:rowOff>
    </xdr:from>
    <xdr:to>
      <xdr:col>3</xdr:col>
      <xdr:colOff>762000</xdr:colOff>
      <xdr:row>432</xdr:row>
      <xdr:rowOff>127000</xdr:rowOff>
    </xdr:to>
    <xdr:cxnSp macro="">
      <xdr:nvCxnSpPr>
        <xdr:cNvPr id="266" name="Straight Connector 265">
          <a:extLst>
            <a:ext uri="{FF2B5EF4-FFF2-40B4-BE49-F238E27FC236}">
              <a16:creationId xmlns:a16="http://schemas.microsoft.com/office/drawing/2014/main" id="{45374CB1-0D04-D24D-B854-C7384F5F8C93}"/>
            </a:ext>
          </a:extLst>
        </xdr:cNvPr>
        <xdr:cNvCxnSpPr/>
      </xdr:nvCxnSpPr>
      <xdr:spPr>
        <a:xfrm>
          <a:off x="13582941353" y="81340595"/>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293430</xdr:colOff>
      <xdr:row>423</xdr:row>
      <xdr:rowOff>93754</xdr:rowOff>
    </xdr:from>
    <xdr:ext cx="1021057" cy="172098"/>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FEE45499-9D60-D647-9C01-7658B92EF228}"/>
                </a:ext>
              </a:extLst>
            </xdr:cNvPr>
            <xdr:cNvSpPr txBox="1"/>
          </xdr:nvSpPr>
          <xdr:spPr>
            <a:xfrm>
              <a:off x="13583218101" y="85960695"/>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FEE45499-9D60-D647-9C01-7658B92EF228}"/>
                </a:ext>
              </a:extLst>
            </xdr:cNvPr>
            <xdr:cNvSpPr txBox="1"/>
          </xdr:nvSpPr>
          <xdr:spPr>
            <a:xfrm>
              <a:off x="13583218101" y="85960695"/>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190502</xdr:colOff>
      <xdr:row>432</xdr:row>
      <xdr:rowOff>47271</xdr:rowOff>
    </xdr:from>
    <xdr:ext cx="1021057" cy="172098"/>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2E7430DD-676F-D848-B312-D3122AEEE743}"/>
                </a:ext>
              </a:extLst>
            </xdr:cNvPr>
            <xdr:cNvSpPr txBox="1"/>
          </xdr:nvSpPr>
          <xdr:spPr>
            <a:xfrm>
              <a:off x="13584150265" y="82485212"/>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2E7430DD-676F-D848-B312-D3122AEEE743}"/>
                </a:ext>
              </a:extLst>
            </xdr:cNvPr>
            <xdr:cNvSpPr txBox="1"/>
          </xdr:nvSpPr>
          <xdr:spPr>
            <a:xfrm>
              <a:off x="13584150265" y="82485212"/>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691444</xdr:colOff>
      <xdr:row>429</xdr:row>
      <xdr:rowOff>14111</xdr:rowOff>
    </xdr:from>
    <xdr:to>
      <xdr:col>3</xdr:col>
      <xdr:colOff>49389</xdr:colOff>
      <xdr:row>430</xdr:row>
      <xdr:rowOff>7055</xdr:rowOff>
    </xdr:to>
    <xdr:sp macro="" textlink="">
      <xdr:nvSpPr>
        <xdr:cNvPr id="269" name="Oval 268">
          <a:extLst>
            <a:ext uri="{FF2B5EF4-FFF2-40B4-BE49-F238E27FC236}">
              <a16:creationId xmlns:a16="http://schemas.microsoft.com/office/drawing/2014/main" id="{FE270387-0C53-8142-9DEA-EEF06FA21848}"/>
            </a:ext>
          </a:extLst>
        </xdr:cNvPr>
        <xdr:cNvSpPr/>
      </xdr:nvSpPr>
      <xdr:spPr>
        <a:xfrm>
          <a:off x="13583653964" y="81846935"/>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a:t>
          </a:r>
          <a:endParaRPr lang="en-US" sz="1100"/>
        </a:p>
      </xdr:txBody>
    </xdr:sp>
    <xdr:clientData/>
  </xdr:twoCellAnchor>
  <xdr:twoCellAnchor>
    <xdr:from>
      <xdr:col>2</xdr:col>
      <xdr:colOff>347796</xdr:colOff>
      <xdr:row>427</xdr:row>
      <xdr:rowOff>172653</xdr:rowOff>
    </xdr:from>
    <xdr:to>
      <xdr:col>4</xdr:col>
      <xdr:colOff>291353</xdr:colOff>
      <xdr:row>433</xdr:row>
      <xdr:rowOff>186764</xdr:rowOff>
    </xdr:to>
    <xdr:cxnSp macro="">
      <xdr:nvCxnSpPr>
        <xdr:cNvPr id="270" name="Straight Connector 269">
          <a:extLst>
            <a:ext uri="{FF2B5EF4-FFF2-40B4-BE49-F238E27FC236}">
              <a16:creationId xmlns:a16="http://schemas.microsoft.com/office/drawing/2014/main" id="{F5610913-BFC5-7A48-A318-9895CB37C956}"/>
            </a:ext>
          </a:extLst>
        </xdr:cNvPr>
        <xdr:cNvCxnSpPr/>
      </xdr:nvCxnSpPr>
      <xdr:spPr>
        <a:xfrm>
          <a:off x="13582582765" y="86846418"/>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578973</xdr:colOff>
      <xdr:row>433</xdr:row>
      <xdr:rowOff>166799</xdr:rowOff>
    </xdr:from>
    <xdr:ext cx="1021057"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AE6D27B0-6560-824F-92CD-31C886CADD87}"/>
                </a:ext>
              </a:extLst>
            </xdr:cNvPr>
            <xdr:cNvSpPr txBox="1"/>
          </xdr:nvSpPr>
          <xdr:spPr>
            <a:xfrm>
              <a:off x="13583761794" y="8805079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71" name="TextBox 270">
              <a:extLst>
                <a:ext uri="{FF2B5EF4-FFF2-40B4-BE49-F238E27FC236}">
                  <a16:creationId xmlns:a16="http://schemas.microsoft.com/office/drawing/2014/main" id="{AE6D27B0-6560-824F-92CD-31C886CADD87}"/>
                </a:ext>
              </a:extLst>
            </xdr:cNvPr>
            <xdr:cNvSpPr txBox="1"/>
          </xdr:nvSpPr>
          <xdr:spPr>
            <a:xfrm>
              <a:off x="13583761794" y="8805079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oneCellAnchor>
    <xdr:from>
      <xdr:col>6</xdr:col>
      <xdr:colOff>336177</xdr:colOff>
      <xdr:row>435</xdr:row>
      <xdr:rowOff>88152</xdr:rowOff>
    </xdr:from>
    <xdr:ext cx="1924168" cy="190693"/>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C10F7C56-13DB-DB49-AA9C-82A61E6F99EA}"/>
                </a:ext>
              </a:extLst>
            </xdr:cNvPr>
            <xdr:cNvSpPr txBox="1"/>
          </xdr:nvSpPr>
          <xdr:spPr>
            <a:xfrm>
              <a:off x="13578955302" y="88375564"/>
              <a:ext cx="1924168" cy="190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he-IL" sz="1100" b="0" i="1">
                        <a:latin typeface="Cambria Math" panose="02040503050406030204" pitchFamily="18" charset="0"/>
                      </a:rPr>
                      <m:t>↓</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he-IL" sz="1100" b="0" i="1">
                        <a:latin typeface="Cambria Math" panose="02040503050406030204" pitchFamily="18" charset="0"/>
                      </a:rPr>
                      <m:t>לל״ש</m:t>
                    </m:r>
                    <m:r>
                      <a:rPr lang="he-IL" sz="1100" b="0" i="1">
                        <a:latin typeface="Cambria Math" panose="02040503050406030204" pitchFamily="18" charset="0"/>
                      </a:rPr>
                      <m:t>)</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C10F7C56-13DB-DB49-AA9C-82A61E6F99EA}"/>
                </a:ext>
              </a:extLst>
            </xdr:cNvPr>
            <xdr:cNvSpPr txBox="1"/>
          </xdr:nvSpPr>
          <xdr:spPr>
            <a:xfrm>
              <a:off x="13578955302" y="88375564"/>
              <a:ext cx="1924168" cy="190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לל״ש)</a:t>
              </a:r>
              <a:endParaRPr lang="en-US" sz="1100"/>
            </a:p>
          </xdr:txBody>
        </xdr:sp>
      </mc:Fallback>
    </mc:AlternateContent>
    <xdr:clientData/>
  </xdr:oneCellAnchor>
  <xdr:twoCellAnchor>
    <xdr:from>
      <xdr:col>2</xdr:col>
      <xdr:colOff>736268</xdr:colOff>
      <xdr:row>431</xdr:row>
      <xdr:rowOff>141112</xdr:rowOff>
    </xdr:from>
    <xdr:to>
      <xdr:col>3</xdr:col>
      <xdr:colOff>94213</xdr:colOff>
      <xdr:row>432</xdr:row>
      <xdr:rowOff>134055</xdr:rowOff>
    </xdr:to>
    <xdr:sp macro="" textlink="">
      <xdr:nvSpPr>
        <xdr:cNvPr id="275" name="Oval 274">
          <a:extLst>
            <a:ext uri="{FF2B5EF4-FFF2-40B4-BE49-F238E27FC236}">
              <a16:creationId xmlns:a16="http://schemas.microsoft.com/office/drawing/2014/main" id="{844B4E8E-13CD-5742-C41A-987468744450}"/>
            </a:ext>
          </a:extLst>
        </xdr:cNvPr>
        <xdr:cNvSpPr/>
      </xdr:nvSpPr>
      <xdr:spPr>
        <a:xfrm>
          <a:off x="13583609140" y="87621700"/>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12</xdr:col>
      <xdr:colOff>495300</xdr:colOff>
      <xdr:row>740</xdr:row>
      <xdr:rowOff>114300</xdr:rowOff>
    </xdr:from>
    <xdr:to>
      <xdr:col>12</xdr:col>
      <xdr:colOff>520700</xdr:colOff>
      <xdr:row>755</xdr:row>
      <xdr:rowOff>114300</xdr:rowOff>
    </xdr:to>
    <xdr:cxnSp macro="">
      <xdr:nvCxnSpPr>
        <xdr:cNvPr id="223" name="Straight Arrow Connector 222">
          <a:extLst>
            <a:ext uri="{FF2B5EF4-FFF2-40B4-BE49-F238E27FC236}">
              <a16:creationId xmlns:a16="http://schemas.microsoft.com/office/drawing/2014/main" id="{06DA951F-5538-DBA5-CD68-10907A37886D}"/>
            </a:ext>
          </a:extLst>
        </xdr:cNvPr>
        <xdr:cNvCxnSpPr/>
      </xdr:nvCxnSpPr>
      <xdr:spPr>
        <a:xfrm flipH="1" flipV="1">
          <a:off x="13514565300" y="1516380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469900</xdr:colOff>
      <xdr:row>753</xdr:row>
      <xdr:rowOff>114300</xdr:rowOff>
    </xdr:from>
    <xdr:to>
      <xdr:col>13</xdr:col>
      <xdr:colOff>139700</xdr:colOff>
      <xdr:row>753</xdr:row>
      <xdr:rowOff>114300</xdr:rowOff>
    </xdr:to>
    <xdr:cxnSp macro="">
      <xdr:nvCxnSpPr>
        <xdr:cNvPr id="226" name="Straight Arrow Connector 225">
          <a:extLst>
            <a:ext uri="{FF2B5EF4-FFF2-40B4-BE49-F238E27FC236}">
              <a16:creationId xmlns:a16="http://schemas.microsoft.com/office/drawing/2014/main" id="{00279705-2B00-3941-CDE8-7EB8A1191CD8}"/>
            </a:ext>
          </a:extLst>
        </xdr:cNvPr>
        <xdr:cNvCxnSpPr/>
      </xdr:nvCxnSpPr>
      <xdr:spPr>
        <a:xfrm>
          <a:off x="13514120800" y="1542796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12</xdr:col>
      <xdr:colOff>76200</xdr:colOff>
      <xdr:row>739</xdr:row>
      <xdr:rowOff>82550</xdr:rowOff>
    </xdr:from>
    <xdr:ext cx="863718" cy="172227"/>
    <mc:AlternateContent xmlns:mc="http://schemas.openxmlformats.org/markup-compatibility/2006">
      <mc:Choice xmlns:a14="http://schemas.microsoft.com/office/drawing/2010/main" Requires="a14">
        <xdr:sp macro="" textlink="">
          <xdr:nvSpPr>
            <xdr:cNvPr id="231" name="TextBox 230">
              <a:extLst>
                <a:ext uri="{FF2B5EF4-FFF2-40B4-BE49-F238E27FC236}">
                  <a16:creationId xmlns:a16="http://schemas.microsoft.com/office/drawing/2014/main" id="{263649D2-F976-F4BF-56BE-1956C819E126}"/>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dr:sp macro="" textlink="">
          <xdr:nvSpPr>
            <xdr:cNvPr id="231" name="TextBox 230">
              <a:extLst>
                <a:ext uri="{FF2B5EF4-FFF2-40B4-BE49-F238E27FC236}">
                  <a16:creationId xmlns:a16="http://schemas.microsoft.com/office/drawing/2014/main" id="{263649D2-F976-F4BF-56BE-1956C819E126}"/>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7</xdr:col>
      <xdr:colOff>685800</xdr:colOff>
      <xdr:row>753</xdr:row>
      <xdr:rowOff>31750</xdr:rowOff>
    </xdr:from>
    <xdr:ext cx="863718" cy="172227"/>
    <mc:AlternateContent xmlns:mc="http://schemas.openxmlformats.org/markup-compatibility/2006">
      <mc:Choice xmlns:a14="http://schemas.microsoft.com/office/drawing/2010/main" Requires="a14">
        <xdr:sp macro="" textlink="">
          <xdr:nvSpPr>
            <xdr:cNvPr id="232" name="TextBox 231">
              <a:extLst>
                <a:ext uri="{FF2B5EF4-FFF2-40B4-BE49-F238E27FC236}">
                  <a16:creationId xmlns:a16="http://schemas.microsoft.com/office/drawing/2014/main" id="{85715D7E-C21C-CD74-3AC9-63D186CE4298}"/>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dr:sp macro="" textlink="">
          <xdr:nvSpPr>
            <xdr:cNvPr id="232" name="TextBox 231">
              <a:extLst>
                <a:ext uri="{FF2B5EF4-FFF2-40B4-BE49-F238E27FC236}">
                  <a16:creationId xmlns:a16="http://schemas.microsoft.com/office/drawing/2014/main" id="{85715D7E-C21C-CD74-3AC9-63D186CE4298}"/>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469900</xdr:colOff>
      <xdr:row>740</xdr:row>
      <xdr:rowOff>139700</xdr:rowOff>
    </xdr:from>
    <xdr:to>
      <xdr:col>12</xdr:col>
      <xdr:colOff>101600</xdr:colOff>
      <xdr:row>752</xdr:row>
      <xdr:rowOff>76200</xdr:rowOff>
    </xdr:to>
    <xdr:cxnSp macro="">
      <xdr:nvCxnSpPr>
        <xdr:cNvPr id="244" name="Straight Connector 243">
          <a:extLst>
            <a:ext uri="{FF2B5EF4-FFF2-40B4-BE49-F238E27FC236}">
              <a16:creationId xmlns:a16="http://schemas.microsoft.com/office/drawing/2014/main" id="{6D742B97-40E4-ECE1-162A-60223FBF43C0}"/>
            </a:ext>
          </a:extLst>
        </xdr:cNvPr>
        <xdr:cNvCxnSpPr/>
      </xdr:nvCxnSpPr>
      <xdr:spPr>
        <a:xfrm flipV="1">
          <a:off x="13514984400" y="151663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63500</xdr:colOff>
      <xdr:row>742</xdr:row>
      <xdr:rowOff>63500</xdr:rowOff>
    </xdr:from>
    <xdr:to>
      <xdr:col>11</xdr:col>
      <xdr:colOff>609600</xdr:colOff>
      <xdr:row>750</xdr:row>
      <xdr:rowOff>63500</xdr:rowOff>
    </xdr:to>
    <xdr:cxnSp macro="">
      <xdr:nvCxnSpPr>
        <xdr:cNvPr id="246" name="Straight Connector 245">
          <a:extLst>
            <a:ext uri="{FF2B5EF4-FFF2-40B4-BE49-F238E27FC236}">
              <a16:creationId xmlns:a16="http://schemas.microsoft.com/office/drawing/2014/main" id="{485FB8D6-5371-40EA-A854-7A1996D8851A}"/>
            </a:ext>
          </a:extLst>
        </xdr:cNvPr>
        <xdr:cNvCxnSpPr/>
      </xdr:nvCxnSpPr>
      <xdr:spPr>
        <a:xfrm>
          <a:off x="13515301900" y="1519936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787400</xdr:colOff>
      <xdr:row>736</xdr:row>
      <xdr:rowOff>114300</xdr:rowOff>
    </xdr:from>
    <xdr:to>
      <xdr:col>12</xdr:col>
      <xdr:colOff>419100</xdr:colOff>
      <xdr:row>748</xdr:row>
      <xdr:rowOff>50800</xdr:rowOff>
    </xdr:to>
    <xdr:cxnSp macro="">
      <xdr:nvCxnSpPr>
        <xdr:cNvPr id="253" name="Straight Connector 252">
          <a:extLst>
            <a:ext uri="{FF2B5EF4-FFF2-40B4-BE49-F238E27FC236}">
              <a16:creationId xmlns:a16="http://schemas.microsoft.com/office/drawing/2014/main" id="{DD63ED7A-2926-A398-AA5E-8985CA2787AD}"/>
            </a:ext>
          </a:extLst>
        </xdr:cNvPr>
        <xdr:cNvCxnSpPr/>
      </xdr:nvCxnSpPr>
      <xdr:spPr>
        <a:xfrm flipV="1">
          <a:off x="13514666900" y="1508252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114300</xdr:colOff>
      <xdr:row>745</xdr:row>
      <xdr:rowOff>190500</xdr:rowOff>
    </xdr:from>
    <xdr:to>
      <xdr:col>10</xdr:col>
      <xdr:colOff>406400</xdr:colOff>
      <xdr:row>747</xdr:row>
      <xdr:rowOff>101600</xdr:rowOff>
    </xdr:to>
    <xdr:sp macro="" textlink="">
      <xdr:nvSpPr>
        <xdr:cNvPr id="254" name="Oval 253">
          <a:extLst>
            <a:ext uri="{FF2B5EF4-FFF2-40B4-BE49-F238E27FC236}">
              <a16:creationId xmlns:a16="http://schemas.microsoft.com/office/drawing/2014/main" id="{F878A63F-93B6-E8BD-BB3A-A65990D57428}"/>
            </a:ext>
          </a:extLst>
        </xdr:cNvPr>
        <xdr:cNvSpPr/>
      </xdr:nvSpPr>
      <xdr:spPr>
        <a:xfrm>
          <a:off x="13516330600" y="152730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11</xdr:col>
      <xdr:colOff>12700</xdr:colOff>
      <xdr:row>743</xdr:row>
      <xdr:rowOff>38100</xdr:rowOff>
    </xdr:from>
    <xdr:to>
      <xdr:col>11</xdr:col>
      <xdr:colOff>304800</xdr:colOff>
      <xdr:row>744</xdr:row>
      <xdr:rowOff>152400</xdr:rowOff>
    </xdr:to>
    <xdr:sp macro="" textlink="">
      <xdr:nvSpPr>
        <xdr:cNvPr id="258" name="Oval 257">
          <a:extLst>
            <a:ext uri="{FF2B5EF4-FFF2-40B4-BE49-F238E27FC236}">
              <a16:creationId xmlns:a16="http://schemas.microsoft.com/office/drawing/2014/main" id="{5C09AE16-623D-935D-262C-391E651F1B33}"/>
            </a:ext>
          </a:extLst>
        </xdr:cNvPr>
        <xdr:cNvSpPr/>
      </xdr:nvSpPr>
      <xdr:spPr>
        <a:xfrm>
          <a:off x="13515606700" y="152171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13</xdr:col>
      <xdr:colOff>495300</xdr:colOff>
      <xdr:row>771</xdr:row>
      <xdr:rowOff>114300</xdr:rowOff>
    </xdr:from>
    <xdr:to>
      <xdr:col>13</xdr:col>
      <xdr:colOff>520700</xdr:colOff>
      <xdr:row>786</xdr:row>
      <xdr:rowOff>114300</xdr:rowOff>
    </xdr:to>
    <xdr:cxnSp macro="">
      <xdr:nvCxnSpPr>
        <xdr:cNvPr id="272" name="Straight Arrow Connector 271">
          <a:extLst>
            <a:ext uri="{FF2B5EF4-FFF2-40B4-BE49-F238E27FC236}">
              <a16:creationId xmlns:a16="http://schemas.microsoft.com/office/drawing/2014/main" id="{1057D20F-792D-2040-90CB-EA0D6E5CEB4E}"/>
            </a:ext>
          </a:extLst>
        </xdr:cNvPr>
        <xdr:cNvCxnSpPr/>
      </xdr:nvCxnSpPr>
      <xdr:spPr>
        <a:xfrm flipH="1" flipV="1">
          <a:off x="13514565300" y="1516380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469900</xdr:colOff>
      <xdr:row>784</xdr:row>
      <xdr:rowOff>114300</xdr:rowOff>
    </xdr:from>
    <xdr:to>
      <xdr:col>14</xdr:col>
      <xdr:colOff>139700</xdr:colOff>
      <xdr:row>784</xdr:row>
      <xdr:rowOff>114300</xdr:rowOff>
    </xdr:to>
    <xdr:cxnSp macro="">
      <xdr:nvCxnSpPr>
        <xdr:cNvPr id="274" name="Straight Arrow Connector 273">
          <a:extLst>
            <a:ext uri="{FF2B5EF4-FFF2-40B4-BE49-F238E27FC236}">
              <a16:creationId xmlns:a16="http://schemas.microsoft.com/office/drawing/2014/main" id="{CE924143-14AC-FB44-8DF2-9848F074D6E9}"/>
            </a:ext>
          </a:extLst>
        </xdr:cNvPr>
        <xdr:cNvCxnSpPr/>
      </xdr:nvCxnSpPr>
      <xdr:spPr>
        <a:xfrm>
          <a:off x="13514120800" y="1542796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76200</xdr:colOff>
      <xdr:row>770</xdr:row>
      <xdr:rowOff>82550</xdr:rowOff>
    </xdr:from>
    <xdr:ext cx="863718" cy="172227"/>
    <mc:AlternateContent xmlns:mc="http://schemas.openxmlformats.org/markup-compatibility/2006">
      <mc:Choice xmlns:a14="http://schemas.microsoft.com/office/drawing/2010/main" Requires="a14">
        <xdr:sp macro="" textlink="">
          <xdr:nvSpPr>
            <xdr:cNvPr id="276" name="TextBox 275">
              <a:extLst>
                <a:ext uri="{FF2B5EF4-FFF2-40B4-BE49-F238E27FC236}">
                  <a16:creationId xmlns:a16="http://schemas.microsoft.com/office/drawing/2014/main" id="{1C843505-8F15-844B-8D50-ED2D388A20A0}"/>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dr:sp macro="" textlink="">
          <xdr:nvSpPr>
            <xdr:cNvPr id="276" name="TextBox 275">
              <a:extLst>
                <a:ext uri="{FF2B5EF4-FFF2-40B4-BE49-F238E27FC236}">
                  <a16:creationId xmlns:a16="http://schemas.microsoft.com/office/drawing/2014/main" id="{1C843505-8F15-844B-8D50-ED2D388A20A0}"/>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685800</xdr:colOff>
      <xdr:row>784</xdr:row>
      <xdr:rowOff>31750</xdr:rowOff>
    </xdr:from>
    <xdr:ext cx="863718" cy="172227"/>
    <mc:AlternateContent xmlns:mc="http://schemas.openxmlformats.org/markup-compatibility/2006">
      <mc:Choice xmlns:a14="http://schemas.microsoft.com/office/drawing/2010/main" Requires="a14">
        <xdr:sp macro="" textlink="">
          <xdr:nvSpPr>
            <xdr:cNvPr id="277" name="TextBox 276">
              <a:extLst>
                <a:ext uri="{FF2B5EF4-FFF2-40B4-BE49-F238E27FC236}">
                  <a16:creationId xmlns:a16="http://schemas.microsoft.com/office/drawing/2014/main" id="{E1BF8DDE-1170-7B47-B77B-0D6B2E66A7E7}"/>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dr:sp macro="" textlink="">
          <xdr:nvSpPr>
            <xdr:cNvPr id="277" name="TextBox 276">
              <a:extLst>
                <a:ext uri="{FF2B5EF4-FFF2-40B4-BE49-F238E27FC236}">
                  <a16:creationId xmlns:a16="http://schemas.microsoft.com/office/drawing/2014/main" id="{E1BF8DDE-1170-7B47-B77B-0D6B2E66A7E7}"/>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9</xdr:col>
      <xdr:colOff>469900</xdr:colOff>
      <xdr:row>771</xdr:row>
      <xdr:rowOff>139700</xdr:rowOff>
    </xdr:from>
    <xdr:to>
      <xdr:col>13</xdr:col>
      <xdr:colOff>101600</xdr:colOff>
      <xdr:row>783</xdr:row>
      <xdr:rowOff>76200</xdr:rowOff>
    </xdr:to>
    <xdr:cxnSp macro="">
      <xdr:nvCxnSpPr>
        <xdr:cNvPr id="278" name="Straight Connector 277">
          <a:extLst>
            <a:ext uri="{FF2B5EF4-FFF2-40B4-BE49-F238E27FC236}">
              <a16:creationId xmlns:a16="http://schemas.microsoft.com/office/drawing/2014/main" id="{071465AB-F62E-8A48-96C0-BCE2870A4587}"/>
            </a:ext>
          </a:extLst>
        </xdr:cNvPr>
        <xdr:cNvCxnSpPr/>
      </xdr:nvCxnSpPr>
      <xdr:spPr>
        <a:xfrm flipV="1">
          <a:off x="13514984400" y="151663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63500</xdr:colOff>
      <xdr:row>773</xdr:row>
      <xdr:rowOff>63500</xdr:rowOff>
    </xdr:from>
    <xdr:to>
      <xdr:col>12</xdr:col>
      <xdr:colOff>609600</xdr:colOff>
      <xdr:row>781</xdr:row>
      <xdr:rowOff>63500</xdr:rowOff>
    </xdr:to>
    <xdr:cxnSp macro="">
      <xdr:nvCxnSpPr>
        <xdr:cNvPr id="279" name="Straight Connector 278">
          <a:extLst>
            <a:ext uri="{FF2B5EF4-FFF2-40B4-BE49-F238E27FC236}">
              <a16:creationId xmlns:a16="http://schemas.microsoft.com/office/drawing/2014/main" id="{F797B6A5-42F3-2B4A-BED3-E604C552E64E}"/>
            </a:ext>
          </a:extLst>
        </xdr:cNvPr>
        <xdr:cNvCxnSpPr/>
      </xdr:nvCxnSpPr>
      <xdr:spPr>
        <a:xfrm>
          <a:off x="13515301900" y="1519936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11</xdr:col>
      <xdr:colOff>114300</xdr:colOff>
      <xdr:row>776</xdr:row>
      <xdr:rowOff>190500</xdr:rowOff>
    </xdr:from>
    <xdr:to>
      <xdr:col>11</xdr:col>
      <xdr:colOff>406400</xdr:colOff>
      <xdr:row>778</xdr:row>
      <xdr:rowOff>101600</xdr:rowOff>
    </xdr:to>
    <xdr:sp macro="" textlink="">
      <xdr:nvSpPr>
        <xdr:cNvPr id="281" name="Oval 280">
          <a:extLst>
            <a:ext uri="{FF2B5EF4-FFF2-40B4-BE49-F238E27FC236}">
              <a16:creationId xmlns:a16="http://schemas.microsoft.com/office/drawing/2014/main" id="{85FE23CF-6B29-0849-A9D7-D676C8F89AAF}"/>
            </a:ext>
          </a:extLst>
        </xdr:cNvPr>
        <xdr:cNvSpPr/>
      </xdr:nvSpPr>
      <xdr:spPr>
        <a:xfrm>
          <a:off x="13516330600" y="152730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9</xdr:col>
      <xdr:colOff>38100</xdr:colOff>
      <xdr:row>770</xdr:row>
      <xdr:rowOff>177800</xdr:rowOff>
    </xdr:from>
    <xdr:to>
      <xdr:col>11</xdr:col>
      <xdr:colOff>584200</xdr:colOff>
      <xdr:row>778</xdr:row>
      <xdr:rowOff>177800</xdr:rowOff>
    </xdr:to>
    <xdr:cxnSp macro="">
      <xdr:nvCxnSpPr>
        <xdr:cNvPr id="283" name="Straight Connector 282">
          <a:extLst>
            <a:ext uri="{FF2B5EF4-FFF2-40B4-BE49-F238E27FC236}">
              <a16:creationId xmlns:a16="http://schemas.microsoft.com/office/drawing/2014/main" id="{D900EDEC-2795-D367-1AFF-23EF38B1E06C}"/>
            </a:ext>
          </a:extLst>
        </xdr:cNvPr>
        <xdr:cNvCxnSpPr/>
      </xdr:nvCxnSpPr>
      <xdr:spPr>
        <a:xfrm>
          <a:off x="13515327300" y="1577975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10</xdr:col>
      <xdr:colOff>254000</xdr:colOff>
      <xdr:row>773</xdr:row>
      <xdr:rowOff>177800</xdr:rowOff>
    </xdr:from>
    <xdr:to>
      <xdr:col>10</xdr:col>
      <xdr:colOff>546100</xdr:colOff>
      <xdr:row>775</xdr:row>
      <xdr:rowOff>88900</xdr:rowOff>
    </xdr:to>
    <xdr:sp macro="" textlink="">
      <xdr:nvSpPr>
        <xdr:cNvPr id="282" name="Oval 281">
          <a:extLst>
            <a:ext uri="{FF2B5EF4-FFF2-40B4-BE49-F238E27FC236}">
              <a16:creationId xmlns:a16="http://schemas.microsoft.com/office/drawing/2014/main" id="{3DB23EBD-E13B-134E-9AEE-8667E1253C63}"/>
            </a:ext>
          </a:extLst>
        </xdr:cNvPr>
        <xdr:cNvSpPr/>
      </xdr:nvSpPr>
      <xdr:spPr>
        <a:xfrm>
          <a:off x="13516190900" y="1584071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495300</xdr:colOff>
      <xdr:row>796</xdr:row>
      <xdr:rowOff>114300</xdr:rowOff>
    </xdr:from>
    <xdr:to>
      <xdr:col>5</xdr:col>
      <xdr:colOff>520700</xdr:colOff>
      <xdr:row>811</xdr:row>
      <xdr:rowOff>114300</xdr:rowOff>
    </xdr:to>
    <xdr:cxnSp macro="">
      <xdr:nvCxnSpPr>
        <xdr:cNvPr id="284" name="Straight Arrow Connector 283">
          <a:extLst>
            <a:ext uri="{FF2B5EF4-FFF2-40B4-BE49-F238E27FC236}">
              <a16:creationId xmlns:a16="http://schemas.microsoft.com/office/drawing/2014/main" id="{BE347F58-35F6-AC4C-803B-91BCDCAD64C2}"/>
            </a:ext>
          </a:extLst>
        </xdr:cNvPr>
        <xdr:cNvCxnSpPr/>
      </xdr:nvCxnSpPr>
      <xdr:spPr>
        <a:xfrm flipH="1" flipV="1">
          <a:off x="13513739800" y="1579372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469900</xdr:colOff>
      <xdr:row>809</xdr:row>
      <xdr:rowOff>114300</xdr:rowOff>
    </xdr:from>
    <xdr:to>
      <xdr:col>6</xdr:col>
      <xdr:colOff>139700</xdr:colOff>
      <xdr:row>809</xdr:row>
      <xdr:rowOff>114300</xdr:rowOff>
    </xdr:to>
    <xdr:cxnSp macro="">
      <xdr:nvCxnSpPr>
        <xdr:cNvPr id="285" name="Straight Arrow Connector 284">
          <a:extLst>
            <a:ext uri="{FF2B5EF4-FFF2-40B4-BE49-F238E27FC236}">
              <a16:creationId xmlns:a16="http://schemas.microsoft.com/office/drawing/2014/main" id="{12F96C74-F49B-784D-A758-84E05C3286B8}"/>
            </a:ext>
          </a:extLst>
        </xdr:cNvPr>
        <xdr:cNvCxnSpPr/>
      </xdr:nvCxnSpPr>
      <xdr:spPr>
        <a:xfrm>
          <a:off x="13513295300" y="1605788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76200</xdr:colOff>
      <xdr:row>795</xdr:row>
      <xdr:rowOff>82550</xdr:rowOff>
    </xdr:from>
    <xdr:ext cx="863718" cy="172227"/>
    <mc:AlternateContent xmlns:mc="http://schemas.openxmlformats.org/markup-compatibility/2006">
      <mc:Choice xmlns:a14="http://schemas.microsoft.com/office/drawing/2010/main" Requires="a14">
        <xdr:sp macro="" textlink="">
          <xdr:nvSpPr>
            <xdr:cNvPr id="286" name="TextBox 285">
              <a:extLst>
                <a:ext uri="{FF2B5EF4-FFF2-40B4-BE49-F238E27FC236}">
                  <a16:creationId xmlns:a16="http://schemas.microsoft.com/office/drawing/2014/main" id="{F22ACAAD-392E-D745-8046-8142BD3E36DA}"/>
                </a:ext>
              </a:extLst>
            </xdr:cNvPr>
            <xdr:cNvSpPr txBox="1"/>
          </xdr:nvSpPr>
          <xdr:spPr>
            <a:xfrm>
              <a:off x="13513320582" y="15770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dr:sp macro="" textlink="">
          <xdr:nvSpPr>
            <xdr:cNvPr id="286" name="TextBox 285">
              <a:extLst>
                <a:ext uri="{FF2B5EF4-FFF2-40B4-BE49-F238E27FC236}">
                  <a16:creationId xmlns:a16="http://schemas.microsoft.com/office/drawing/2014/main" id="{F22ACAAD-392E-D745-8046-8142BD3E36DA}"/>
                </a:ext>
              </a:extLst>
            </xdr:cNvPr>
            <xdr:cNvSpPr txBox="1"/>
          </xdr:nvSpPr>
          <xdr:spPr>
            <a:xfrm>
              <a:off x="13513320582" y="15770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685800</xdr:colOff>
      <xdr:row>809</xdr:row>
      <xdr:rowOff>31750</xdr:rowOff>
    </xdr:from>
    <xdr:ext cx="863718" cy="172227"/>
    <mc:AlternateContent xmlns:mc="http://schemas.openxmlformats.org/markup-compatibility/2006">
      <mc:Choice xmlns:a14="http://schemas.microsoft.com/office/drawing/2010/main" Requires="a14">
        <xdr:sp macro="" textlink="">
          <xdr:nvSpPr>
            <xdr:cNvPr id="287" name="TextBox 286">
              <a:extLst>
                <a:ext uri="{FF2B5EF4-FFF2-40B4-BE49-F238E27FC236}">
                  <a16:creationId xmlns:a16="http://schemas.microsoft.com/office/drawing/2014/main" id="{822C590C-81DE-1543-BA69-C5FF883DA2D0}"/>
                </a:ext>
              </a:extLst>
            </xdr:cNvPr>
            <xdr:cNvSpPr txBox="1"/>
          </xdr:nvSpPr>
          <xdr:spPr>
            <a:xfrm>
              <a:off x="13516838482" y="16049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dr:sp macro="" textlink="">
          <xdr:nvSpPr>
            <xdr:cNvPr id="287" name="TextBox 286">
              <a:extLst>
                <a:ext uri="{FF2B5EF4-FFF2-40B4-BE49-F238E27FC236}">
                  <a16:creationId xmlns:a16="http://schemas.microsoft.com/office/drawing/2014/main" id="{822C590C-81DE-1543-BA69-C5FF883DA2D0}"/>
                </a:ext>
              </a:extLst>
            </xdr:cNvPr>
            <xdr:cNvSpPr txBox="1"/>
          </xdr:nvSpPr>
          <xdr:spPr>
            <a:xfrm>
              <a:off x="13516838482" y="16049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469900</xdr:colOff>
      <xdr:row>796</xdr:row>
      <xdr:rowOff>139700</xdr:rowOff>
    </xdr:from>
    <xdr:to>
      <xdr:col>5</xdr:col>
      <xdr:colOff>101600</xdr:colOff>
      <xdr:row>808</xdr:row>
      <xdr:rowOff>76200</xdr:rowOff>
    </xdr:to>
    <xdr:cxnSp macro="">
      <xdr:nvCxnSpPr>
        <xdr:cNvPr id="288" name="Straight Connector 287">
          <a:extLst>
            <a:ext uri="{FF2B5EF4-FFF2-40B4-BE49-F238E27FC236}">
              <a16:creationId xmlns:a16="http://schemas.microsoft.com/office/drawing/2014/main" id="{B5DBDCA4-BA52-9842-A6FC-69EFE2A217F5}"/>
            </a:ext>
          </a:extLst>
        </xdr:cNvPr>
        <xdr:cNvCxnSpPr/>
      </xdr:nvCxnSpPr>
      <xdr:spPr>
        <a:xfrm flipV="1">
          <a:off x="13514158900" y="157962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63500</xdr:colOff>
      <xdr:row>798</xdr:row>
      <xdr:rowOff>63500</xdr:rowOff>
    </xdr:from>
    <xdr:to>
      <xdr:col>4</xdr:col>
      <xdr:colOff>609600</xdr:colOff>
      <xdr:row>806</xdr:row>
      <xdr:rowOff>63500</xdr:rowOff>
    </xdr:to>
    <xdr:cxnSp macro="">
      <xdr:nvCxnSpPr>
        <xdr:cNvPr id="289" name="Straight Connector 288">
          <a:extLst>
            <a:ext uri="{FF2B5EF4-FFF2-40B4-BE49-F238E27FC236}">
              <a16:creationId xmlns:a16="http://schemas.microsoft.com/office/drawing/2014/main" id="{A6033C89-54FD-0548-B5DF-8C75FDBB4627}"/>
            </a:ext>
          </a:extLst>
        </xdr:cNvPr>
        <xdr:cNvCxnSpPr/>
      </xdr:nvCxnSpPr>
      <xdr:spPr>
        <a:xfrm>
          <a:off x="13514476400" y="1582928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114300</xdr:colOff>
      <xdr:row>801</xdr:row>
      <xdr:rowOff>190500</xdr:rowOff>
    </xdr:from>
    <xdr:to>
      <xdr:col>3</xdr:col>
      <xdr:colOff>406400</xdr:colOff>
      <xdr:row>803</xdr:row>
      <xdr:rowOff>101600</xdr:rowOff>
    </xdr:to>
    <xdr:sp macro="" textlink="">
      <xdr:nvSpPr>
        <xdr:cNvPr id="290" name="Oval 289">
          <a:extLst>
            <a:ext uri="{FF2B5EF4-FFF2-40B4-BE49-F238E27FC236}">
              <a16:creationId xmlns:a16="http://schemas.microsoft.com/office/drawing/2014/main" id="{B986AEA9-98BE-604B-98A4-C1C91A1DA825}"/>
            </a:ext>
          </a:extLst>
        </xdr:cNvPr>
        <xdr:cNvSpPr/>
      </xdr:nvSpPr>
      <xdr:spPr>
        <a:xfrm>
          <a:off x="13515505100" y="159029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685800</xdr:colOff>
      <xdr:row>800</xdr:row>
      <xdr:rowOff>101600</xdr:rowOff>
    </xdr:from>
    <xdr:to>
      <xdr:col>5</xdr:col>
      <xdr:colOff>406400</xdr:colOff>
      <xdr:row>808</xdr:row>
      <xdr:rowOff>101600</xdr:rowOff>
    </xdr:to>
    <xdr:cxnSp macro="">
      <xdr:nvCxnSpPr>
        <xdr:cNvPr id="291" name="Straight Connector 290">
          <a:extLst>
            <a:ext uri="{FF2B5EF4-FFF2-40B4-BE49-F238E27FC236}">
              <a16:creationId xmlns:a16="http://schemas.microsoft.com/office/drawing/2014/main" id="{987F3707-C2EF-D949-9EBD-CC240BFE8465}"/>
            </a:ext>
          </a:extLst>
        </xdr:cNvPr>
        <xdr:cNvCxnSpPr/>
      </xdr:nvCxnSpPr>
      <xdr:spPr>
        <a:xfrm>
          <a:off x="13520458100" y="1638173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13</xdr:col>
      <xdr:colOff>508000</xdr:colOff>
      <xdr:row>796</xdr:row>
      <xdr:rowOff>38100</xdr:rowOff>
    </xdr:from>
    <xdr:to>
      <xdr:col>13</xdr:col>
      <xdr:colOff>800100</xdr:colOff>
      <xdr:row>797</xdr:row>
      <xdr:rowOff>152400</xdr:rowOff>
    </xdr:to>
    <xdr:sp macro="" textlink="">
      <xdr:nvSpPr>
        <xdr:cNvPr id="292" name="Oval 291">
          <a:extLst>
            <a:ext uri="{FF2B5EF4-FFF2-40B4-BE49-F238E27FC236}">
              <a16:creationId xmlns:a16="http://schemas.microsoft.com/office/drawing/2014/main" id="{F6A0008D-6FDA-F745-B6C8-BA0D3A74E84D}"/>
            </a:ext>
          </a:extLst>
        </xdr:cNvPr>
        <xdr:cNvSpPr/>
      </xdr:nvSpPr>
      <xdr:spPr>
        <a:xfrm>
          <a:off x="13513460400" y="1629410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228600</xdr:colOff>
      <xdr:row>797</xdr:row>
      <xdr:rowOff>63500</xdr:rowOff>
    </xdr:from>
    <xdr:to>
      <xdr:col>3</xdr:col>
      <xdr:colOff>685800</xdr:colOff>
      <xdr:row>809</xdr:row>
      <xdr:rowOff>0</xdr:rowOff>
    </xdr:to>
    <xdr:cxnSp macro="">
      <xdr:nvCxnSpPr>
        <xdr:cNvPr id="293" name="Straight Connector 292">
          <a:extLst>
            <a:ext uri="{FF2B5EF4-FFF2-40B4-BE49-F238E27FC236}">
              <a16:creationId xmlns:a16="http://schemas.microsoft.com/office/drawing/2014/main" id="{17E0F477-B5D4-8C96-9F9D-79F74ED37304}"/>
            </a:ext>
          </a:extLst>
        </xdr:cNvPr>
        <xdr:cNvCxnSpPr/>
      </xdr:nvCxnSpPr>
      <xdr:spPr>
        <a:xfrm flipV="1">
          <a:off x="13521829700" y="163169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63500</xdr:colOff>
      <xdr:row>806</xdr:row>
      <xdr:rowOff>63500</xdr:rowOff>
    </xdr:from>
    <xdr:to>
      <xdr:col>3</xdr:col>
      <xdr:colOff>355600</xdr:colOff>
      <xdr:row>807</xdr:row>
      <xdr:rowOff>177800</xdr:rowOff>
    </xdr:to>
    <xdr:sp macro="" textlink="">
      <xdr:nvSpPr>
        <xdr:cNvPr id="294" name="Oval 293">
          <a:extLst>
            <a:ext uri="{FF2B5EF4-FFF2-40B4-BE49-F238E27FC236}">
              <a16:creationId xmlns:a16="http://schemas.microsoft.com/office/drawing/2014/main" id="{42782140-E99E-6DF5-DAE7-255FF5A8CCAC}"/>
            </a:ext>
          </a:extLst>
        </xdr:cNvPr>
        <xdr:cNvSpPr/>
      </xdr:nvSpPr>
      <xdr:spPr>
        <a:xfrm>
          <a:off x="13522159900" y="164998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16</xdr:col>
      <xdr:colOff>495300</xdr:colOff>
      <xdr:row>817</xdr:row>
      <xdr:rowOff>114300</xdr:rowOff>
    </xdr:from>
    <xdr:to>
      <xdr:col>16</xdr:col>
      <xdr:colOff>520700</xdr:colOff>
      <xdr:row>832</xdr:row>
      <xdr:rowOff>114300</xdr:rowOff>
    </xdr:to>
    <xdr:cxnSp macro="">
      <xdr:nvCxnSpPr>
        <xdr:cNvPr id="295" name="Straight Arrow Connector 294">
          <a:extLst>
            <a:ext uri="{FF2B5EF4-FFF2-40B4-BE49-F238E27FC236}">
              <a16:creationId xmlns:a16="http://schemas.microsoft.com/office/drawing/2014/main" id="{07B79F8D-CE62-5C41-B68E-13C4E832ADC8}"/>
            </a:ext>
          </a:extLst>
        </xdr:cNvPr>
        <xdr:cNvCxnSpPr/>
      </xdr:nvCxnSpPr>
      <xdr:spPr>
        <a:xfrm flipH="1" flipV="1">
          <a:off x="13520343800" y="1630172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469900</xdr:colOff>
      <xdr:row>830</xdr:row>
      <xdr:rowOff>114300</xdr:rowOff>
    </xdr:from>
    <xdr:to>
      <xdr:col>17</xdr:col>
      <xdr:colOff>139700</xdr:colOff>
      <xdr:row>830</xdr:row>
      <xdr:rowOff>114300</xdr:rowOff>
    </xdr:to>
    <xdr:cxnSp macro="">
      <xdr:nvCxnSpPr>
        <xdr:cNvPr id="296" name="Straight Arrow Connector 295">
          <a:extLst>
            <a:ext uri="{FF2B5EF4-FFF2-40B4-BE49-F238E27FC236}">
              <a16:creationId xmlns:a16="http://schemas.microsoft.com/office/drawing/2014/main" id="{F63FE864-5B49-264C-B4DA-B6F49D8E6001}"/>
            </a:ext>
          </a:extLst>
        </xdr:cNvPr>
        <xdr:cNvCxnSpPr/>
      </xdr:nvCxnSpPr>
      <xdr:spPr>
        <a:xfrm>
          <a:off x="13519899300" y="1656588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16</xdr:col>
      <xdr:colOff>76200</xdr:colOff>
      <xdr:row>816</xdr:row>
      <xdr:rowOff>82550</xdr:rowOff>
    </xdr:from>
    <xdr:ext cx="863718" cy="172227"/>
    <mc:AlternateContent xmlns:mc="http://schemas.openxmlformats.org/markup-compatibility/2006">
      <mc:Choice xmlns:a14="http://schemas.microsoft.com/office/drawing/2010/main" Requires="a14">
        <xdr:sp macro="" textlink="">
          <xdr:nvSpPr>
            <xdr:cNvPr id="297" name="TextBox 296">
              <a:extLst>
                <a:ext uri="{FF2B5EF4-FFF2-40B4-BE49-F238E27FC236}">
                  <a16:creationId xmlns:a16="http://schemas.microsoft.com/office/drawing/2014/main" id="{0411FE82-6513-9E42-9310-69B8AB5FD95F}"/>
                </a:ext>
              </a:extLst>
            </xdr:cNvPr>
            <xdr:cNvSpPr txBox="1"/>
          </xdr:nvSpPr>
          <xdr:spPr>
            <a:xfrm>
              <a:off x="13519924582" y="16278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dr:sp macro="" textlink="">
          <xdr:nvSpPr>
            <xdr:cNvPr id="297" name="TextBox 296">
              <a:extLst>
                <a:ext uri="{FF2B5EF4-FFF2-40B4-BE49-F238E27FC236}">
                  <a16:creationId xmlns:a16="http://schemas.microsoft.com/office/drawing/2014/main" id="{0411FE82-6513-9E42-9310-69B8AB5FD95F}"/>
                </a:ext>
              </a:extLst>
            </xdr:cNvPr>
            <xdr:cNvSpPr txBox="1"/>
          </xdr:nvSpPr>
          <xdr:spPr>
            <a:xfrm>
              <a:off x="13519924582" y="16278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685800</xdr:colOff>
      <xdr:row>830</xdr:row>
      <xdr:rowOff>31750</xdr:rowOff>
    </xdr:from>
    <xdr:ext cx="863718" cy="172227"/>
    <mc:AlternateContent xmlns:mc="http://schemas.openxmlformats.org/markup-compatibility/2006">
      <mc:Choice xmlns:a14="http://schemas.microsoft.com/office/drawing/2010/main" Requires="a14">
        <xdr:sp macro="" textlink="">
          <xdr:nvSpPr>
            <xdr:cNvPr id="298" name="TextBox 297">
              <a:extLst>
                <a:ext uri="{FF2B5EF4-FFF2-40B4-BE49-F238E27FC236}">
                  <a16:creationId xmlns:a16="http://schemas.microsoft.com/office/drawing/2014/main" id="{BFF93B00-49D7-224E-B102-1119CDFED24A}"/>
                </a:ext>
              </a:extLst>
            </xdr:cNvPr>
            <xdr:cNvSpPr txBox="1"/>
          </xdr:nvSpPr>
          <xdr:spPr>
            <a:xfrm>
              <a:off x="13523442482" y="16557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dr:sp macro="" textlink="">
          <xdr:nvSpPr>
            <xdr:cNvPr id="298" name="TextBox 297">
              <a:extLst>
                <a:ext uri="{FF2B5EF4-FFF2-40B4-BE49-F238E27FC236}">
                  <a16:creationId xmlns:a16="http://schemas.microsoft.com/office/drawing/2014/main" id="{BFF93B00-49D7-224E-B102-1119CDFED24A}"/>
                </a:ext>
              </a:extLst>
            </xdr:cNvPr>
            <xdr:cNvSpPr txBox="1"/>
          </xdr:nvSpPr>
          <xdr:spPr>
            <a:xfrm>
              <a:off x="13523442482" y="16557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12</xdr:col>
      <xdr:colOff>469900</xdr:colOff>
      <xdr:row>817</xdr:row>
      <xdr:rowOff>139700</xdr:rowOff>
    </xdr:from>
    <xdr:to>
      <xdr:col>16</xdr:col>
      <xdr:colOff>101600</xdr:colOff>
      <xdr:row>829</xdr:row>
      <xdr:rowOff>76200</xdr:rowOff>
    </xdr:to>
    <xdr:cxnSp macro="">
      <xdr:nvCxnSpPr>
        <xdr:cNvPr id="299" name="Straight Connector 298">
          <a:extLst>
            <a:ext uri="{FF2B5EF4-FFF2-40B4-BE49-F238E27FC236}">
              <a16:creationId xmlns:a16="http://schemas.microsoft.com/office/drawing/2014/main" id="{16395E3A-72EC-3E40-B72B-55AB4830B388}"/>
            </a:ext>
          </a:extLst>
        </xdr:cNvPr>
        <xdr:cNvCxnSpPr/>
      </xdr:nvCxnSpPr>
      <xdr:spPr>
        <a:xfrm flipV="1">
          <a:off x="13520762900" y="163042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63500</xdr:colOff>
      <xdr:row>819</xdr:row>
      <xdr:rowOff>63500</xdr:rowOff>
    </xdr:from>
    <xdr:to>
      <xdr:col>15</xdr:col>
      <xdr:colOff>609600</xdr:colOff>
      <xdr:row>827</xdr:row>
      <xdr:rowOff>63500</xdr:rowOff>
    </xdr:to>
    <xdr:cxnSp macro="">
      <xdr:nvCxnSpPr>
        <xdr:cNvPr id="300" name="Straight Connector 299">
          <a:extLst>
            <a:ext uri="{FF2B5EF4-FFF2-40B4-BE49-F238E27FC236}">
              <a16:creationId xmlns:a16="http://schemas.microsoft.com/office/drawing/2014/main" id="{328C2377-7D41-FC4B-88DE-B5226A71EB7A}"/>
            </a:ext>
          </a:extLst>
        </xdr:cNvPr>
        <xdr:cNvCxnSpPr/>
      </xdr:nvCxnSpPr>
      <xdr:spPr>
        <a:xfrm>
          <a:off x="13521080400" y="1633728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14</xdr:col>
      <xdr:colOff>152400</xdr:colOff>
      <xdr:row>822</xdr:row>
      <xdr:rowOff>139700</xdr:rowOff>
    </xdr:from>
    <xdr:to>
      <xdr:col>14</xdr:col>
      <xdr:colOff>444500</xdr:colOff>
      <xdr:row>824</xdr:row>
      <xdr:rowOff>50800</xdr:rowOff>
    </xdr:to>
    <xdr:sp macro="" textlink="">
      <xdr:nvSpPr>
        <xdr:cNvPr id="301" name="Oval 300">
          <a:extLst>
            <a:ext uri="{FF2B5EF4-FFF2-40B4-BE49-F238E27FC236}">
              <a16:creationId xmlns:a16="http://schemas.microsoft.com/office/drawing/2014/main" id="{1A12E894-1D57-C049-884D-A259ADE6096D}"/>
            </a:ext>
          </a:extLst>
        </xdr:cNvPr>
        <xdr:cNvSpPr/>
      </xdr:nvSpPr>
      <xdr:spPr>
        <a:xfrm>
          <a:off x="13512990500" y="1683258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13</xdr:col>
      <xdr:colOff>533400</xdr:colOff>
      <xdr:row>816</xdr:row>
      <xdr:rowOff>63500</xdr:rowOff>
    </xdr:from>
    <xdr:to>
      <xdr:col>17</xdr:col>
      <xdr:colOff>165100</xdr:colOff>
      <xdr:row>828</xdr:row>
      <xdr:rowOff>0</xdr:rowOff>
    </xdr:to>
    <xdr:cxnSp macro="">
      <xdr:nvCxnSpPr>
        <xdr:cNvPr id="305" name="Straight Connector 304">
          <a:extLst>
            <a:ext uri="{FF2B5EF4-FFF2-40B4-BE49-F238E27FC236}">
              <a16:creationId xmlns:a16="http://schemas.microsoft.com/office/drawing/2014/main" id="{CA51EE89-5DA4-B7C4-00A3-FDD686F6EF8A}"/>
            </a:ext>
          </a:extLst>
        </xdr:cNvPr>
        <xdr:cNvCxnSpPr/>
      </xdr:nvCxnSpPr>
      <xdr:spPr>
        <a:xfrm flipV="1">
          <a:off x="13510793400" y="167030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787400</xdr:colOff>
      <xdr:row>820</xdr:row>
      <xdr:rowOff>63500</xdr:rowOff>
    </xdr:from>
    <xdr:to>
      <xdr:col>15</xdr:col>
      <xdr:colOff>254000</xdr:colOff>
      <xdr:row>821</xdr:row>
      <xdr:rowOff>177800</xdr:rowOff>
    </xdr:to>
    <xdr:sp macro="" textlink="">
      <xdr:nvSpPr>
        <xdr:cNvPr id="306" name="Oval 305">
          <a:extLst>
            <a:ext uri="{FF2B5EF4-FFF2-40B4-BE49-F238E27FC236}">
              <a16:creationId xmlns:a16="http://schemas.microsoft.com/office/drawing/2014/main" id="{EFE7A47C-8024-1226-86D9-1CD63D2D7F69}"/>
            </a:ext>
          </a:extLst>
        </xdr:cNvPr>
        <xdr:cNvSpPr/>
      </xdr:nvSpPr>
      <xdr:spPr>
        <a:xfrm>
          <a:off x="13512355500" y="167843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16</xdr:col>
      <xdr:colOff>495300</xdr:colOff>
      <xdr:row>837</xdr:row>
      <xdr:rowOff>114300</xdr:rowOff>
    </xdr:from>
    <xdr:to>
      <xdr:col>16</xdr:col>
      <xdr:colOff>520700</xdr:colOff>
      <xdr:row>852</xdr:row>
      <xdr:rowOff>114300</xdr:rowOff>
    </xdr:to>
    <xdr:cxnSp macro="">
      <xdr:nvCxnSpPr>
        <xdr:cNvPr id="307" name="Straight Arrow Connector 306">
          <a:extLst>
            <a:ext uri="{FF2B5EF4-FFF2-40B4-BE49-F238E27FC236}">
              <a16:creationId xmlns:a16="http://schemas.microsoft.com/office/drawing/2014/main" id="{7316EA11-8714-4F40-9C2C-0A504F711F20}"/>
            </a:ext>
          </a:extLst>
        </xdr:cNvPr>
        <xdr:cNvCxnSpPr/>
      </xdr:nvCxnSpPr>
      <xdr:spPr>
        <a:xfrm flipH="1" flipV="1">
          <a:off x="13511263300" y="1672844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469900</xdr:colOff>
      <xdr:row>850</xdr:row>
      <xdr:rowOff>114300</xdr:rowOff>
    </xdr:from>
    <xdr:to>
      <xdr:col>17</xdr:col>
      <xdr:colOff>139700</xdr:colOff>
      <xdr:row>850</xdr:row>
      <xdr:rowOff>114300</xdr:rowOff>
    </xdr:to>
    <xdr:cxnSp macro="">
      <xdr:nvCxnSpPr>
        <xdr:cNvPr id="308" name="Straight Arrow Connector 307">
          <a:extLst>
            <a:ext uri="{FF2B5EF4-FFF2-40B4-BE49-F238E27FC236}">
              <a16:creationId xmlns:a16="http://schemas.microsoft.com/office/drawing/2014/main" id="{94EF9D35-5D49-E645-B69A-0421A985CD27}"/>
            </a:ext>
          </a:extLst>
        </xdr:cNvPr>
        <xdr:cNvCxnSpPr/>
      </xdr:nvCxnSpPr>
      <xdr:spPr>
        <a:xfrm>
          <a:off x="13510818800" y="1699260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16</xdr:col>
      <xdr:colOff>76200</xdr:colOff>
      <xdr:row>836</xdr:row>
      <xdr:rowOff>82550</xdr:rowOff>
    </xdr:from>
    <xdr:ext cx="863718" cy="172227"/>
    <mc:AlternateContent xmlns:mc="http://schemas.openxmlformats.org/markup-compatibility/2006">
      <mc:Choice xmlns:a14="http://schemas.microsoft.com/office/drawing/2010/main" Requires="a14">
        <xdr:sp macro="" textlink="">
          <xdr:nvSpPr>
            <xdr:cNvPr id="309" name="TextBox 308">
              <a:extLst>
                <a:ext uri="{FF2B5EF4-FFF2-40B4-BE49-F238E27FC236}">
                  <a16:creationId xmlns:a16="http://schemas.microsoft.com/office/drawing/2014/main" id="{B096F80F-1799-AD47-B18F-EA2AA8DE882A}"/>
                </a:ext>
              </a:extLst>
            </xdr:cNvPr>
            <xdr:cNvSpPr txBox="1"/>
          </xdr:nvSpPr>
          <xdr:spPr>
            <a:xfrm>
              <a:off x="13510844082" y="167049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dr:sp macro="" textlink="">
          <xdr:nvSpPr>
            <xdr:cNvPr id="309" name="TextBox 308">
              <a:extLst>
                <a:ext uri="{FF2B5EF4-FFF2-40B4-BE49-F238E27FC236}">
                  <a16:creationId xmlns:a16="http://schemas.microsoft.com/office/drawing/2014/main" id="{B096F80F-1799-AD47-B18F-EA2AA8DE882A}"/>
                </a:ext>
              </a:extLst>
            </xdr:cNvPr>
            <xdr:cNvSpPr txBox="1"/>
          </xdr:nvSpPr>
          <xdr:spPr>
            <a:xfrm>
              <a:off x="13510844082" y="167049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685800</xdr:colOff>
      <xdr:row>850</xdr:row>
      <xdr:rowOff>31750</xdr:rowOff>
    </xdr:from>
    <xdr:ext cx="863718" cy="172227"/>
    <mc:AlternateContent xmlns:mc="http://schemas.openxmlformats.org/markup-compatibility/2006">
      <mc:Choice xmlns:a14="http://schemas.microsoft.com/office/drawing/2010/main" Requires="a14">
        <xdr:sp macro="" textlink="">
          <xdr:nvSpPr>
            <xdr:cNvPr id="310" name="TextBox 309">
              <a:extLst>
                <a:ext uri="{FF2B5EF4-FFF2-40B4-BE49-F238E27FC236}">
                  <a16:creationId xmlns:a16="http://schemas.microsoft.com/office/drawing/2014/main" id="{23FAAF2E-5FFB-E547-9C01-F7A310B8277B}"/>
                </a:ext>
              </a:extLst>
            </xdr:cNvPr>
            <xdr:cNvSpPr txBox="1"/>
          </xdr:nvSpPr>
          <xdr:spPr>
            <a:xfrm>
              <a:off x="13514361982" y="169843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dr:sp macro="" textlink="">
          <xdr:nvSpPr>
            <xdr:cNvPr id="310" name="TextBox 309">
              <a:extLst>
                <a:ext uri="{FF2B5EF4-FFF2-40B4-BE49-F238E27FC236}">
                  <a16:creationId xmlns:a16="http://schemas.microsoft.com/office/drawing/2014/main" id="{23FAAF2E-5FFB-E547-9C01-F7A310B8277B}"/>
                </a:ext>
              </a:extLst>
            </xdr:cNvPr>
            <xdr:cNvSpPr txBox="1"/>
          </xdr:nvSpPr>
          <xdr:spPr>
            <a:xfrm>
              <a:off x="13514361982" y="169843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406400</xdr:colOff>
      <xdr:row>838</xdr:row>
      <xdr:rowOff>0</xdr:rowOff>
    </xdr:from>
    <xdr:to>
      <xdr:col>14</xdr:col>
      <xdr:colOff>419100</xdr:colOff>
      <xdr:row>850</xdr:row>
      <xdr:rowOff>101600</xdr:rowOff>
    </xdr:to>
    <xdr:cxnSp macro="">
      <xdr:nvCxnSpPr>
        <xdr:cNvPr id="312" name="Straight Connector 311">
          <a:extLst>
            <a:ext uri="{FF2B5EF4-FFF2-40B4-BE49-F238E27FC236}">
              <a16:creationId xmlns:a16="http://schemas.microsoft.com/office/drawing/2014/main" id="{FCF70D97-9DDB-1347-8040-9A64C82B0EA4}"/>
            </a:ext>
          </a:extLst>
        </xdr:cNvPr>
        <xdr:cNvCxnSpPr/>
      </xdr:nvCxnSpPr>
      <xdr:spPr>
        <a:xfrm flipH="1">
          <a:off x="13513015900" y="171437300"/>
          <a:ext cx="12700" cy="254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12</xdr:col>
      <xdr:colOff>584200</xdr:colOff>
      <xdr:row>837</xdr:row>
      <xdr:rowOff>88900</xdr:rowOff>
    </xdr:from>
    <xdr:to>
      <xdr:col>16</xdr:col>
      <xdr:colOff>215900</xdr:colOff>
      <xdr:row>849</xdr:row>
      <xdr:rowOff>25400</xdr:rowOff>
    </xdr:to>
    <xdr:cxnSp macro="">
      <xdr:nvCxnSpPr>
        <xdr:cNvPr id="314" name="Straight Connector 313">
          <a:extLst>
            <a:ext uri="{FF2B5EF4-FFF2-40B4-BE49-F238E27FC236}">
              <a16:creationId xmlns:a16="http://schemas.microsoft.com/office/drawing/2014/main" id="{2F573F12-15F0-7E43-AE99-536FDB1A6A45}"/>
            </a:ext>
          </a:extLst>
        </xdr:cNvPr>
        <xdr:cNvCxnSpPr/>
      </xdr:nvCxnSpPr>
      <xdr:spPr>
        <a:xfrm flipV="1">
          <a:off x="13511568100" y="1713230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292100</xdr:colOff>
      <xdr:row>842</xdr:row>
      <xdr:rowOff>114300</xdr:rowOff>
    </xdr:from>
    <xdr:to>
      <xdr:col>14</xdr:col>
      <xdr:colOff>584200</xdr:colOff>
      <xdr:row>844</xdr:row>
      <xdr:rowOff>25400</xdr:rowOff>
    </xdr:to>
    <xdr:sp macro="" textlink="">
      <xdr:nvSpPr>
        <xdr:cNvPr id="313" name="Oval 312">
          <a:extLst>
            <a:ext uri="{FF2B5EF4-FFF2-40B4-BE49-F238E27FC236}">
              <a16:creationId xmlns:a16="http://schemas.microsoft.com/office/drawing/2014/main" id="{086B49A3-068D-6F44-B585-347C2D8BB4A0}"/>
            </a:ext>
          </a:extLst>
        </xdr:cNvPr>
        <xdr:cNvSpPr/>
      </xdr:nvSpPr>
      <xdr:spPr>
        <a:xfrm>
          <a:off x="13512850800" y="172364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11</xdr:col>
      <xdr:colOff>673100</xdr:colOff>
      <xdr:row>838</xdr:row>
      <xdr:rowOff>88900</xdr:rowOff>
    </xdr:from>
    <xdr:to>
      <xdr:col>15</xdr:col>
      <xdr:colOff>304800</xdr:colOff>
      <xdr:row>850</xdr:row>
      <xdr:rowOff>25400</xdr:rowOff>
    </xdr:to>
    <xdr:cxnSp macro="">
      <xdr:nvCxnSpPr>
        <xdr:cNvPr id="318" name="Straight Connector 317">
          <a:extLst>
            <a:ext uri="{FF2B5EF4-FFF2-40B4-BE49-F238E27FC236}">
              <a16:creationId xmlns:a16="http://schemas.microsoft.com/office/drawing/2014/main" id="{A7758310-E7F6-C836-5D96-A60F6FFDAD18}"/>
            </a:ext>
          </a:extLst>
        </xdr:cNvPr>
        <xdr:cNvCxnSpPr/>
      </xdr:nvCxnSpPr>
      <xdr:spPr>
        <a:xfrm flipV="1">
          <a:off x="13512304700" y="1715262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279400</xdr:colOff>
      <xdr:row>846</xdr:row>
      <xdr:rowOff>152400</xdr:rowOff>
    </xdr:from>
    <xdr:to>
      <xdr:col>14</xdr:col>
      <xdr:colOff>571500</xdr:colOff>
      <xdr:row>848</xdr:row>
      <xdr:rowOff>63500</xdr:rowOff>
    </xdr:to>
    <xdr:sp macro="" textlink="">
      <xdr:nvSpPr>
        <xdr:cNvPr id="319" name="Oval 318">
          <a:extLst>
            <a:ext uri="{FF2B5EF4-FFF2-40B4-BE49-F238E27FC236}">
              <a16:creationId xmlns:a16="http://schemas.microsoft.com/office/drawing/2014/main" id="{C5893EF7-6E8B-688F-7F1B-1A9FA56D3B7F}"/>
            </a:ext>
          </a:extLst>
        </xdr:cNvPr>
        <xdr:cNvSpPr/>
      </xdr:nvSpPr>
      <xdr:spPr>
        <a:xfrm>
          <a:off x="13512863500" y="1732153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4</xdr:col>
      <xdr:colOff>341247</xdr:colOff>
      <xdr:row>33</xdr:row>
      <xdr:rowOff>80914</xdr:rowOff>
    </xdr:from>
    <xdr:to>
      <xdr:col>4</xdr:col>
      <xdr:colOff>369391</xdr:colOff>
      <xdr:row>43</xdr:row>
      <xdr:rowOff>102022</xdr:rowOff>
    </xdr:to>
    <xdr:cxnSp macro="">
      <xdr:nvCxnSpPr>
        <xdr:cNvPr id="3" name="Straight Arrow Connector 2">
          <a:extLst>
            <a:ext uri="{FF2B5EF4-FFF2-40B4-BE49-F238E27FC236}">
              <a16:creationId xmlns:a16="http://schemas.microsoft.com/office/drawing/2014/main" id="{9C0E2947-3970-4136-6684-C7E55AF5BEFC}"/>
            </a:ext>
          </a:extLst>
        </xdr:cNvPr>
        <xdr:cNvCxnSpPr/>
      </xdr:nvCxnSpPr>
      <xdr:spPr>
        <a:xfrm flipH="1" flipV="1">
          <a:off x="13542210526" y="6856593"/>
          <a:ext cx="28144" cy="206155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320139</xdr:colOff>
      <xdr:row>41</xdr:row>
      <xdr:rowOff>91468</xdr:rowOff>
    </xdr:from>
    <xdr:to>
      <xdr:col>4</xdr:col>
      <xdr:colOff>538255</xdr:colOff>
      <xdr:row>41</xdr:row>
      <xdr:rowOff>116094</xdr:rowOff>
    </xdr:to>
    <xdr:cxnSp macro="">
      <xdr:nvCxnSpPr>
        <xdr:cNvPr id="4" name="Straight Arrow Connector 3">
          <a:extLst>
            <a:ext uri="{FF2B5EF4-FFF2-40B4-BE49-F238E27FC236}">
              <a16:creationId xmlns:a16="http://schemas.microsoft.com/office/drawing/2014/main" id="{18349EA1-83FB-A389-FBC9-0F2562381648}"/>
            </a:ext>
          </a:extLst>
        </xdr:cNvPr>
        <xdr:cNvCxnSpPr/>
      </xdr:nvCxnSpPr>
      <xdr:spPr>
        <a:xfrm flipV="1">
          <a:off x="13542041662" y="8499501"/>
          <a:ext cx="2698310" cy="2462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773962</xdr:colOff>
      <xdr:row>32</xdr:row>
      <xdr:rowOff>28284</xdr:rowOff>
    </xdr:from>
    <xdr:ext cx="81124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619170</xdr:colOff>
      <xdr:row>41</xdr:row>
      <xdr:rowOff>140</xdr:rowOff>
    </xdr:from>
    <xdr:ext cx="81124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731745</xdr:colOff>
      <xdr:row>33</xdr:row>
      <xdr:rowOff>165346</xdr:rowOff>
    </xdr:from>
    <xdr:to>
      <xdr:col>4</xdr:col>
      <xdr:colOff>158310</xdr:colOff>
      <xdr:row>39</xdr:row>
      <xdr:rowOff>38698</xdr:rowOff>
    </xdr:to>
    <xdr:sp macro="" textlink="">
      <xdr:nvSpPr>
        <xdr:cNvPr id="9" name="Freeform 8">
          <a:extLst>
            <a:ext uri="{FF2B5EF4-FFF2-40B4-BE49-F238E27FC236}">
              <a16:creationId xmlns:a16="http://schemas.microsoft.com/office/drawing/2014/main" id="{0AC02F57-3471-F3BD-4D20-343A431EBC82}"/>
            </a:ext>
          </a:extLst>
        </xdr:cNvPr>
        <xdr:cNvSpPr/>
      </xdr:nvSpPr>
      <xdr:spPr>
        <a:xfrm>
          <a:off x="13542421607" y="6941025"/>
          <a:ext cx="1906759" cy="1097618"/>
        </a:xfrm>
        <a:custGeom>
          <a:avLst/>
          <a:gdLst>
            <a:gd name="connsiteX0" fmla="*/ 0 w 1787147"/>
            <a:gd name="connsiteY0" fmla="*/ 0 h 970970"/>
            <a:gd name="connsiteX1" fmla="*/ 900609 w 1787147"/>
            <a:gd name="connsiteY1" fmla="*/ 668421 h 970970"/>
            <a:gd name="connsiteX2" fmla="*/ 1787147 w 1787147"/>
            <a:gd name="connsiteY2" fmla="*/ 970970 h 970970"/>
          </a:gdLst>
          <a:ahLst/>
          <a:cxnLst>
            <a:cxn ang="0">
              <a:pos x="connsiteX0" y="connsiteY0"/>
            </a:cxn>
            <a:cxn ang="0">
              <a:pos x="connsiteX1" y="connsiteY1"/>
            </a:cxn>
            <a:cxn ang="0">
              <a:pos x="connsiteX2" y="connsiteY2"/>
            </a:cxn>
          </a:cxnLst>
          <a:rect l="l" t="t" r="r" b="b"/>
          <a:pathLst>
            <a:path w="1787147" h="970970">
              <a:moveTo>
                <a:pt x="0" y="0"/>
              </a:moveTo>
              <a:cubicBezTo>
                <a:pt x="301375" y="253296"/>
                <a:pt x="602751" y="506593"/>
                <a:pt x="900609" y="668421"/>
              </a:cubicBezTo>
              <a:cubicBezTo>
                <a:pt x="1198467" y="830249"/>
                <a:pt x="1492807" y="900609"/>
                <a:pt x="1787147" y="97097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130166</xdr:colOff>
      <xdr:row>33</xdr:row>
      <xdr:rowOff>189971</xdr:rowOff>
    </xdr:from>
    <xdr:to>
      <xdr:col>3</xdr:col>
      <xdr:colOff>622687</xdr:colOff>
      <xdr:row>39</xdr:row>
      <xdr:rowOff>56287</xdr:rowOff>
    </xdr:to>
    <xdr:sp macro="" textlink="">
      <xdr:nvSpPr>
        <xdr:cNvPr id="10" name="Freeform 9">
          <a:extLst>
            <a:ext uri="{FF2B5EF4-FFF2-40B4-BE49-F238E27FC236}">
              <a16:creationId xmlns:a16="http://schemas.microsoft.com/office/drawing/2014/main" id="{37093E37-5ADF-5FC7-D96C-BCD59C830234}"/>
            </a:ext>
          </a:extLst>
        </xdr:cNvPr>
        <xdr:cNvSpPr/>
      </xdr:nvSpPr>
      <xdr:spPr>
        <a:xfrm>
          <a:off x="13542783961" y="6965650"/>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464378</xdr:colOff>
      <xdr:row>33</xdr:row>
      <xdr:rowOff>140</xdr:rowOff>
    </xdr:from>
    <xdr:ext cx="811247"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249780</xdr:colOff>
      <xdr:row>38</xdr:row>
      <xdr:rowOff>165487</xdr:rowOff>
    </xdr:from>
    <xdr:ext cx="811247"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633240</xdr:colOff>
      <xdr:row>37</xdr:row>
      <xdr:rowOff>102022</xdr:rowOff>
    </xdr:from>
    <xdr:to>
      <xdr:col>2</xdr:col>
      <xdr:colOff>816178</xdr:colOff>
      <xdr:row>38</xdr:row>
      <xdr:rowOff>66842</xdr:rowOff>
    </xdr:to>
    <xdr:sp macro="" textlink="">
      <xdr:nvSpPr>
        <xdr:cNvPr id="13" name="Oval 12">
          <a:extLst>
            <a:ext uri="{FF2B5EF4-FFF2-40B4-BE49-F238E27FC236}">
              <a16:creationId xmlns:a16="http://schemas.microsoft.com/office/drawing/2014/main" id="{02FA9FF9-F2B2-7A26-E93F-C0C8D286E8EF}"/>
            </a:ext>
          </a:extLst>
        </xdr:cNvPr>
        <xdr:cNvSpPr/>
      </xdr:nvSpPr>
      <xdr:spPr>
        <a:xfrm>
          <a:off x="13543417201" y="7693878"/>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35181</xdr:colOff>
      <xdr:row>37</xdr:row>
      <xdr:rowOff>77535</xdr:rowOff>
    </xdr:from>
    <xdr:ext cx="811247"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2</xdr:col>
      <xdr:colOff>179418</xdr:colOff>
      <xdr:row>41</xdr:row>
      <xdr:rowOff>140859</xdr:rowOff>
    </xdr:from>
    <xdr:ext cx="811247"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3</xdr:col>
      <xdr:colOff>7036</xdr:colOff>
      <xdr:row>37</xdr:row>
      <xdr:rowOff>158310</xdr:rowOff>
    </xdr:from>
    <xdr:to>
      <xdr:col>4</xdr:col>
      <xdr:colOff>299031</xdr:colOff>
      <xdr:row>37</xdr:row>
      <xdr:rowOff>186454</xdr:rowOff>
    </xdr:to>
    <xdr:cxnSp macro="">
      <xdr:nvCxnSpPr>
        <xdr:cNvPr id="17" name="Straight Connector 16">
          <a:extLst>
            <a:ext uri="{FF2B5EF4-FFF2-40B4-BE49-F238E27FC236}">
              <a16:creationId xmlns:a16="http://schemas.microsoft.com/office/drawing/2014/main" id="{E9686D64-CDFD-C3A5-0F07-FEA87F4C4A78}"/>
            </a:ext>
          </a:extLst>
        </xdr:cNvPr>
        <xdr:cNvCxnSpPr/>
      </xdr:nvCxnSpPr>
      <xdr:spPr>
        <a:xfrm>
          <a:off x="13542280886" y="7750166"/>
          <a:ext cx="1118726" cy="2814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643795</xdr:colOff>
      <xdr:row>38</xdr:row>
      <xdr:rowOff>80914</xdr:rowOff>
    </xdr:from>
    <xdr:to>
      <xdr:col>2</xdr:col>
      <xdr:colOff>689530</xdr:colOff>
      <xdr:row>41</xdr:row>
      <xdr:rowOff>116094</xdr:rowOff>
    </xdr:to>
    <xdr:cxnSp macro="">
      <xdr:nvCxnSpPr>
        <xdr:cNvPr id="18" name="Straight Connector 17">
          <a:extLst>
            <a:ext uri="{FF2B5EF4-FFF2-40B4-BE49-F238E27FC236}">
              <a16:creationId xmlns:a16="http://schemas.microsoft.com/office/drawing/2014/main" id="{D36FDDDC-74A0-B963-DB64-812159971347}"/>
            </a:ext>
          </a:extLst>
        </xdr:cNvPr>
        <xdr:cNvCxnSpPr/>
      </xdr:nvCxnSpPr>
      <xdr:spPr>
        <a:xfrm>
          <a:off x="13543543849" y="7876814"/>
          <a:ext cx="45735" cy="64731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299030</xdr:colOff>
      <xdr:row>30</xdr:row>
      <xdr:rowOff>200526</xdr:rowOff>
    </xdr:from>
    <xdr:to>
      <xdr:col>3</xdr:col>
      <xdr:colOff>791551</xdr:colOff>
      <xdr:row>36</xdr:row>
      <xdr:rowOff>66842</xdr:rowOff>
    </xdr:to>
    <xdr:sp macro="" textlink="">
      <xdr:nvSpPr>
        <xdr:cNvPr id="20" name="Freeform 19">
          <a:extLst>
            <a:ext uri="{FF2B5EF4-FFF2-40B4-BE49-F238E27FC236}">
              <a16:creationId xmlns:a16="http://schemas.microsoft.com/office/drawing/2014/main" id="{CA6964DC-D223-9631-7659-47C462002F63}"/>
            </a:ext>
          </a:extLst>
        </xdr:cNvPr>
        <xdr:cNvSpPr/>
      </xdr:nvSpPr>
      <xdr:spPr>
        <a:xfrm>
          <a:off x="13542615097" y="6364072"/>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619170</xdr:colOff>
      <xdr:row>30</xdr:row>
      <xdr:rowOff>109198</xdr:rowOff>
    </xdr:from>
    <xdr:ext cx="8112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728227</xdr:colOff>
      <xdr:row>34</xdr:row>
      <xdr:rowOff>117917</xdr:rowOff>
    </xdr:from>
    <xdr:to>
      <xdr:col>2</xdr:col>
      <xdr:colOff>733852</xdr:colOff>
      <xdr:row>37</xdr:row>
      <xdr:rowOff>56289</xdr:rowOff>
    </xdr:to>
    <xdr:cxnSp macro="">
      <xdr:nvCxnSpPr>
        <xdr:cNvPr id="23" name="Straight Arrow Connector 22">
          <a:extLst>
            <a:ext uri="{FF2B5EF4-FFF2-40B4-BE49-F238E27FC236}">
              <a16:creationId xmlns:a16="http://schemas.microsoft.com/office/drawing/2014/main" id="{451A9A1D-FE83-17A4-F09D-6656BFB390C0}"/>
            </a:ext>
          </a:extLst>
        </xdr:cNvPr>
        <xdr:cNvCxnSpPr/>
      </xdr:nvCxnSpPr>
      <xdr:spPr>
        <a:xfrm flipH="1" flipV="1">
          <a:off x="13543499527" y="7097640"/>
          <a:ext cx="5625" cy="5505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249779</xdr:colOff>
      <xdr:row>35</xdr:row>
      <xdr:rowOff>161969</xdr:rowOff>
    </xdr:from>
    <xdr:ext cx="811247"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365871</xdr:colOff>
      <xdr:row>35</xdr:row>
      <xdr:rowOff>84434</xdr:rowOff>
    </xdr:from>
    <xdr:to>
      <xdr:col>3</xdr:col>
      <xdr:colOff>548809</xdr:colOff>
      <xdr:row>36</xdr:row>
      <xdr:rowOff>49253</xdr:rowOff>
    </xdr:to>
    <xdr:sp macro="" textlink="">
      <xdr:nvSpPr>
        <xdr:cNvPr id="25" name="Oval 24">
          <a:extLst>
            <a:ext uri="{FF2B5EF4-FFF2-40B4-BE49-F238E27FC236}">
              <a16:creationId xmlns:a16="http://schemas.microsoft.com/office/drawing/2014/main" id="{DCB51F5C-34DE-FDFC-D517-45E516CF8F86}"/>
            </a:ext>
          </a:extLst>
        </xdr:cNvPr>
        <xdr:cNvSpPr/>
      </xdr:nvSpPr>
      <xdr:spPr>
        <a:xfrm>
          <a:off x="13542857839" y="7268201"/>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256816</xdr:colOff>
      <xdr:row>35</xdr:row>
      <xdr:rowOff>35319</xdr:rowOff>
    </xdr:from>
    <xdr:ext cx="811247" cy="19075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3</xdr:col>
      <xdr:colOff>633241</xdr:colOff>
      <xdr:row>35</xdr:row>
      <xdr:rowOff>168865</xdr:rowOff>
    </xdr:from>
    <xdr:to>
      <xdr:col>4</xdr:col>
      <xdr:colOff>337729</xdr:colOff>
      <xdr:row>35</xdr:row>
      <xdr:rowOff>186455</xdr:rowOff>
    </xdr:to>
    <xdr:cxnSp macro="">
      <xdr:nvCxnSpPr>
        <xdr:cNvPr id="27" name="Straight Connector 26">
          <a:extLst>
            <a:ext uri="{FF2B5EF4-FFF2-40B4-BE49-F238E27FC236}">
              <a16:creationId xmlns:a16="http://schemas.microsoft.com/office/drawing/2014/main" id="{5508D4D6-F8B3-0377-DEBA-2BC57FDF454E}"/>
            </a:ext>
          </a:extLst>
        </xdr:cNvPr>
        <xdr:cNvCxnSpPr/>
      </xdr:nvCxnSpPr>
      <xdr:spPr>
        <a:xfrm>
          <a:off x="13542242188" y="7352632"/>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450305</xdr:colOff>
      <xdr:row>36</xdr:row>
      <xdr:rowOff>49252</xdr:rowOff>
    </xdr:from>
    <xdr:to>
      <xdr:col>3</xdr:col>
      <xdr:colOff>460859</xdr:colOff>
      <xdr:row>38</xdr:row>
      <xdr:rowOff>158311</xdr:rowOff>
    </xdr:to>
    <xdr:cxnSp macro="">
      <xdr:nvCxnSpPr>
        <xdr:cNvPr id="29" name="Straight Arrow Connector 28">
          <a:extLst>
            <a:ext uri="{FF2B5EF4-FFF2-40B4-BE49-F238E27FC236}">
              <a16:creationId xmlns:a16="http://schemas.microsoft.com/office/drawing/2014/main" id="{E3C54964-E6A7-4BD6-FF91-22B496FAEE01}"/>
            </a:ext>
          </a:extLst>
        </xdr:cNvPr>
        <xdr:cNvCxnSpPr/>
      </xdr:nvCxnSpPr>
      <xdr:spPr>
        <a:xfrm>
          <a:off x="13542945789" y="7437064"/>
          <a:ext cx="10554" cy="5171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98505</xdr:colOff>
      <xdr:row>36</xdr:row>
      <xdr:rowOff>158450</xdr:rowOff>
    </xdr:from>
    <xdr:ext cx="811247"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348281</xdr:colOff>
      <xdr:row>38</xdr:row>
      <xdr:rowOff>154793</xdr:rowOff>
    </xdr:from>
    <xdr:to>
      <xdr:col>3</xdr:col>
      <xdr:colOff>531219</xdr:colOff>
      <xdr:row>39</xdr:row>
      <xdr:rowOff>119612</xdr:rowOff>
    </xdr:to>
    <xdr:sp macro="" textlink="">
      <xdr:nvSpPr>
        <xdr:cNvPr id="33" name="Oval 32">
          <a:extLst>
            <a:ext uri="{FF2B5EF4-FFF2-40B4-BE49-F238E27FC236}">
              <a16:creationId xmlns:a16="http://schemas.microsoft.com/office/drawing/2014/main" id="{25000390-09DA-5526-EAC2-20321D9E3FEC}"/>
            </a:ext>
          </a:extLst>
        </xdr:cNvPr>
        <xdr:cNvSpPr/>
      </xdr:nvSpPr>
      <xdr:spPr>
        <a:xfrm>
          <a:off x="13542875429" y="7950693"/>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580471</xdr:colOff>
      <xdr:row>39</xdr:row>
      <xdr:rowOff>10554</xdr:rowOff>
    </xdr:from>
    <xdr:to>
      <xdr:col>4</xdr:col>
      <xdr:colOff>284959</xdr:colOff>
      <xdr:row>39</xdr:row>
      <xdr:rowOff>28144</xdr:rowOff>
    </xdr:to>
    <xdr:cxnSp macro="">
      <xdr:nvCxnSpPr>
        <xdr:cNvPr id="34" name="Straight Connector 33">
          <a:extLst>
            <a:ext uri="{FF2B5EF4-FFF2-40B4-BE49-F238E27FC236}">
              <a16:creationId xmlns:a16="http://schemas.microsoft.com/office/drawing/2014/main" id="{ECBBBA9E-484C-CB0E-C917-E7B6BF633B6B}"/>
            </a:ext>
          </a:extLst>
        </xdr:cNvPr>
        <xdr:cNvCxnSpPr/>
      </xdr:nvCxnSpPr>
      <xdr:spPr>
        <a:xfrm>
          <a:off x="13542294958" y="8010499"/>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211082</xdr:colOff>
      <xdr:row>38</xdr:row>
      <xdr:rowOff>102161</xdr:rowOff>
    </xdr:from>
    <xdr:ext cx="811247" cy="190758"/>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559364</xdr:colOff>
      <xdr:row>48</xdr:row>
      <xdr:rowOff>193630</xdr:rowOff>
    </xdr:from>
    <xdr:ext cx="1108171" cy="197811"/>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צרכן)&gt;</a:t>
              </a:r>
              <a:r>
                <a:rPr lang="en-US" sz="1100" b="0" i="0">
                  <a:latin typeface="Cambria Math" panose="02040503050406030204" pitchFamily="18" charset="0"/>
                </a:rPr>
                <a:t>𝑃_𝐴</a:t>
              </a:r>
              <a:endParaRPr lang="en-US" sz="1100"/>
            </a:p>
          </xdr:txBody>
        </xdr:sp>
      </mc:Fallback>
    </mc:AlternateContent>
    <xdr:clientData/>
  </xdr:oneCellAnchor>
  <xdr:oneCellAnchor>
    <xdr:from>
      <xdr:col>7</xdr:col>
      <xdr:colOff>555846</xdr:colOff>
      <xdr:row>50</xdr:row>
      <xdr:rowOff>24765</xdr:rowOff>
    </xdr:from>
    <xdr:ext cx="1108171" cy="197811"/>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&lt;𝑃_𝐴</a:t>
              </a:r>
              <a:endParaRPr lang="en-US" sz="1100"/>
            </a:p>
          </xdr:txBody>
        </xdr:sp>
      </mc:Fallback>
    </mc:AlternateContent>
    <xdr:clientData/>
  </xdr:oneCellAnchor>
  <xdr:twoCellAnchor>
    <xdr:from>
      <xdr:col>6</xdr:col>
      <xdr:colOff>276562</xdr:colOff>
      <xdr:row>66</xdr:row>
      <xdr:rowOff>32751</xdr:rowOff>
    </xdr:from>
    <xdr:to>
      <xdr:col>6</xdr:col>
      <xdr:colOff>302035</xdr:colOff>
      <xdr:row>77</xdr:row>
      <xdr:rowOff>76419</xdr:rowOff>
    </xdr:to>
    <xdr:cxnSp macro="">
      <xdr:nvCxnSpPr>
        <xdr:cNvPr id="40" name="Straight Arrow Connector 39">
          <a:extLst>
            <a:ext uri="{FF2B5EF4-FFF2-40B4-BE49-F238E27FC236}">
              <a16:creationId xmlns:a16="http://schemas.microsoft.com/office/drawing/2014/main" id="{2F9470F6-9303-6993-C66E-03AC711E1A3C}"/>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76</xdr:row>
      <xdr:rowOff>65502</xdr:rowOff>
    </xdr:from>
    <xdr:to>
      <xdr:col>6</xdr:col>
      <xdr:colOff>458510</xdr:colOff>
      <xdr:row>76</xdr:row>
      <xdr:rowOff>90975</xdr:rowOff>
    </xdr:to>
    <xdr:cxnSp macro="">
      <xdr:nvCxnSpPr>
        <xdr:cNvPr id="42" name="Straight Arrow Connector 41">
          <a:extLst>
            <a:ext uri="{FF2B5EF4-FFF2-40B4-BE49-F238E27FC236}">
              <a16:creationId xmlns:a16="http://schemas.microsoft.com/office/drawing/2014/main" id="{0937F7F3-C58C-D8D9-20EF-11D692673037}"/>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65</xdr:row>
      <xdr:rowOff>52255</xdr:rowOff>
    </xdr:from>
    <xdr:ext cx="1235857"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75</xdr:row>
      <xdr:rowOff>161423</xdr:rowOff>
    </xdr:from>
    <xdr:ext cx="1235857"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67</xdr:row>
      <xdr:rowOff>127364</xdr:rowOff>
    </xdr:from>
    <xdr:to>
      <xdr:col>6</xdr:col>
      <xdr:colOff>145559</xdr:colOff>
      <xdr:row>74</xdr:row>
      <xdr:rowOff>138281</xdr:rowOff>
    </xdr:to>
    <xdr:cxnSp macro="">
      <xdr:nvCxnSpPr>
        <xdr:cNvPr id="49" name="Straight Connector 48">
          <a:extLst>
            <a:ext uri="{FF2B5EF4-FFF2-40B4-BE49-F238E27FC236}">
              <a16:creationId xmlns:a16="http://schemas.microsoft.com/office/drawing/2014/main" id="{C76C7CB0-6455-66C0-9BD3-085B60338CBF}"/>
            </a:ext>
          </a:extLst>
        </xdr:cNvPr>
        <xdr:cNvCxnSpPr/>
      </xdr:nvCxnSpPr>
      <xdr:spPr>
        <a:xfrm>
          <a:off x="13529557450" y="13889943"/>
          <a:ext cx="1790372" cy="143739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68</xdr:row>
      <xdr:rowOff>32751</xdr:rowOff>
    </xdr:from>
    <xdr:to>
      <xdr:col>5</xdr:col>
      <xdr:colOff>709599</xdr:colOff>
      <xdr:row>74</xdr:row>
      <xdr:rowOff>185588</xdr:rowOff>
    </xdr:to>
    <xdr:cxnSp macro="">
      <xdr:nvCxnSpPr>
        <xdr:cNvPr id="50" name="Straight Connector 49">
          <a:extLst>
            <a:ext uri="{FF2B5EF4-FFF2-40B4-BE49-F238E27FC236}">
              <a16:creationId xmlns:a16="http://schemas.microsoft.com/office/drawing/2014/main" id="{EB41FC44-68EA-2668-E843-66F5A2417770}"/>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71</xdr:row>
      <xdr:rowOff>3639</xdr:rowOff>
    </xdr:from>
    <xdr:to>
      <xdr:col>5</xdr:col>
      <xdr:colOff>54585</xdr:colOff>
      <xdr:row>71</xdr:row>
      <xdr:rowOff>174670</xdr:rowOff>
    </xdr:to>
    <xdr:sp macro="" textlink="">
      <xdr:nvSpPr>
        <xdr:cNvPr id="53" name="Oval 52">
          <a:extLst>
            <a:ext uri="{FF2B5EF4-FFF2-40B4-BE49-F238E27FC236}">
              <a16:creationId xmlns:a16="http://schemas.microsoft.com/office/drawing/2014/main" id="{819F82EE-5F07-C986-B286-87C86EC36E6A}"/>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71</xdr:row>
      <xdr:rowOff>174670</xdr:rowOff>
    </xdr:from>
    <xdr:to>
      <xdr:col>4</xdr:col>
      <xdr:colOff>816949</xdr:colOff>
      <xdr:row>76</xdr:row>
      <xdr:rowOff>80057</xdr:rowOff>
    </xdr:to>
    <xdr:cxnSp macro="">
      <xdr:nvCxnSpPr>
        <xdr:cNvPr id="56" name="Straight Connector 55">
          <a:extLst>
            <a:ext uri="{FF2B5EF4-FFF2-40B4-BE49-F238E27FC236}">
              <a16:creationId xmlns:a16="http://schemas.microsoft.com/office/drawing/2014/main" id="{E8134CB0-9DFB-1AC4-9FB2-4A3A507861D7}"/>
            </a:ext>
          </a:extLst>
        </xdr:cNvPr>
        <xdr:cNvCxnSpPr>
          <a:stCxn id="5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71</xdr:row>
      <xdr:rowOff>76418</xdr:rowOff>
    </xdr:from>
    <xdr:to>
      <xdr:col>6</xdr:col>
      <xdr:colOff>229255</xdr:colOff>
      <xdr:row>71</xdr:row>
      <xdr:rowOff>89155</xdr:rowOff>
    </xdr:to>
    <xdr:cxnSp macro="">
      <xdr:nvCxnSpPr>
        <xdr:cNvPr id="57" name="Straight Connector 56">
          <a:extLst>
            <a:ext uri="{FF2B5EF4-FFF2-40B4-BE49-F238E27FC236}">
              <a16:creationId xmlns:a16="http://schemas.microsoft.com/office/drawing/2014/main" id="{ACFC86E8-629E-776E-A4A5-B25C344FFE41}"/>
            </a:ext>
          </a:extLst>
        </xdr:cNvPr>
        <xdr:cNvCxnSpPr>
          <a:stCxn id="5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625906</xdr:colOff>
      <xdr:row>70</xdr:row>
      <xdr:rowOff>179618</xdr:rowOff>
    </xdr:from>
    <xdr:ext cx="1235857"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76</xdr:row>
      <xdr:rowOff>125034</xdr:rowOff>
    </xdr:from>
    <xdr:ext cx="1235857"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74</xdr:row>
      <xdr:rowOff>44977</xdr:rowOff>
    </xdr:from>
    <xdr:ext cx="1235857"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67</xdr:row>
      <xdr:rowOff>48615</xdr:rowOff>
    </xdr:from>
    <xdr:ext cx="123585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516734</xdr:colOff>
      <xdr:row>66</xdr:row>
      <xdr:rowOff>43667</xdr:rowOff>
    </xdr:from>
    <xdr:to>
      <xdr:col>4</xdr:col>
      <xdr:colOff>538568</xdr:colOff>
      <xdr:row>69</xdr:row>
      <xdr:rowOff>178310</xdr:rowOff>
    </xdr:to>
    <xdr:cxnSp macro="">
      <xdr:nvCxnSpPr>
        <xdr:cNvPr id="67" name="Straight Arrow Connector 66">
          <a:extLst>
            <a:ext uri="{FF2B5EF4-FFF2-40B4-BE49-F238E27FC236}">
              <a16:creationId xmlns:a16="http://schemas.microsoft.com/office/drawing/2014/main" id="{7A9C358D-5B82-223C-FA75-F919D31FF316}"/>
            </a:ext>
          </a:extLst>
        </xdr:cNvPr>
        <xdr:cNvCxnSpPr/>
      </xdr:nvCxnSpPr>
      <xdr:spPr>
        <a:xfrm flipH="1" flipV="1">
          <a:off x="13530816533" y="13602464"/>
          <a:ext cx="21834" cy="745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65</xdr:row>
      <xdr:rowOff>29112</xdr:rowOff>
    </xdr:from>
    <xdr:to>
      <xdr:col>6</xdr:col>
      <xdr:colOff>225616</xdr:colOff>
      <xdr:row>71</xdr:row>
      <xdr:rowOff>181948</xdr:rowOff>
    </xdr:to>
    <xdr:cxnSp macro="">
      <xdr:nvCxnSpPr>
        <xdr:cNvPr id="68" name="Straight Connector 67">
          <a:extLst>
            <a:ext uri="{FF2B5EF4-FFF2-40B4-BE49-F238E27FC236}">
              <a16:creationId xmlns:a16="http://schemas.microsoft.com/office/drawing/2014/main" id="{1E654A6B-D8F7-33E5-23FD-5AC994B498D5}"/>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64</xdr:row>
      <xdr:rowOff>150507</xdr:rowOff>
    </xdr:from>
    <xdr:ext cx="1235857"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673213</xdr:colOff>
      <xdr:row>67</xdr:row>
      <xdr:rowOff>23143</xdr:rowOff>
    </xdr:from>
    <xdr:ext cx="1235857"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458511</xdr:colOff>
      <xdr:row>68</xdr:row>
      <xdr:rowOff>196505</xdr:rowOff>
    </xdr:from>
    <xdr:to>
      <xdr:col>5</xdr:col>
      <xdr:colOff>585875</xdr:colOff>
      <xdr:row>69</xdr:row>
      <xdr:rowOff>163754</xdr:rowOff>
    </xdr:to>
    <xdr:sp macro="" textlink="">
      <xdr:nvSpPr>
        <xdr:cNvPr id="72" name="Oval 71">
          <a:extLst>
            <a:ext uri="{FF2B5EF4-FFF2-40B4-BE49-F238E27FC236}">
              <a16:creationId xmlns:a16="http://schemas.microsoft.com/office/drawing/2014/main" id="{B15C5B55-40C7-197D-D01E-579BAB649802}"/>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69</xdr:row>
      <xdr:rowOff>69141</xdr:rowOff>
    </xdr:from>
    <xdr:to>
      <xdr:col>6</xdr:col>
      <xdr:colOff>291118</xdr:colOff>
      <xdr:row>69</xdr:row>
      <xdr:rowOff>81878</xdr:rowOff>
    </xdr:to>
    <xdr:cxnSp macro="">
      <xdr:nvCxnSpPr>
        <xdr:cNvPr id="73" name="Straight Connector 72">
          <a:extLst>
            <a:ext uri="{FF2B5EF4-FFF2-40B4-BE49-F238E27FC236}">
              <a16:creationId xmlns:a16="http://schemas.microsoft.com/office/drawing/2014/main" id="{1D0541C7-915C-71A5-9505-B72827AF003A}"/>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804216</xdr:colOff>
      <xdr:row>68</xdr:row>
      <xdr:rowOff>143229</xdr:rowOff>
    </xdr:from>
    <xdr:ext cx="1235857" cy="190758"/>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491261</xdr:colOff>
      <xdr:row>69</xdr:row>
      <xdr:rowOff>200144</xdr:rowOff>
    </xdr:from>
    <xdr:to>
      <xdr:col>5</xdr:col>
      <xdr:colOff>502178</xdr:colOff>
      <xdr:row>73</xdr:row>
      <xdr:rowOff>174671</xdr:rowOff>
    </xdr:to>
    <xdr:cxnSp macro="">
      <xdr:nvCxnSpPr>
        <xdr:cNvPr id="76" name="Straight Arrow Connector 75">
          <a:extLst>
            <a:ext uri="{FF2B5EF4-FFF2-40B4-BE49-F238E27FC236}">
              <a16:creationId xmlns:a16="http://schemas.microsoft.com/office/drawing/2014/main" id="{BF7AD113-4DA4-82F3-13CD-795546B3856D}"/>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73</xdr:row>
      <xdr:rowOff>152838</xdr:rowOff>
    </xdr:from>
    <xdr:to>
      <xdr:col>5</xdr:col>
      <xdr:colOff>556764</xdr:colOff>
      <xdr:row>74</xdr:row>
      <xdr:rowOff>120087</xdr:rowOff>
    </xdr:to>
    <xdr:sp macro="" textlink="">
      <xdr:nvSpPr>
        <xdr:cNvPr id="79" name="Oval 78">
          <a:extLst>
            <a:ext uri="{FF2B5EF4-FFF2-40B4-BE49-F238E27FC236}">
              <a16:creationId xmlns:a16="http://schemas.microsoft.com/office/drawing/2014/main" id="{305C8D9C-7DE1-D8F9-2832-20E43B337D87}"/>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71</xdr:row>
      <xdr:rowOff>121395</xdr:rowOff>
    </xdr:from>
    <xdr:ext cx="1235857"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520373</xdr:colOff>
      <xdr:row>74</xdr:row>
      <xdr:rowOff>14556</xdr:rowOff>
    </xdr:from>
    <xdr:to>
      <xdr:col>6</xdr:col>
      <xdr:colOff>211061</xdr:colOff>
      <xdr:row>74</xdr:row>
      <xdr:rowOff>27293</xdr:rowOff>
    </xdr:to>
    <xdr:cxnSp macro="">
      <xdr:nvCxnSpPr>
        <xdr:cNvPr id="81" name="Straight Connector 80">
          <a:extLst>
            <a:ext uri="{FF2B5EF4-FFF2-40B4-BE49-F238E27FC236}">
              <a16:creationId xmlns:a16="http://schemas.microsoft.com/office/drawing/2014/main" id="{66E1C44E-8B20-1A81-6B7B-2C61E10857F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131003</xdr:colOff>
      <xdr:row>73</xdr:row>
      <xdr:rowOff>128673</xdr:rowOff>
    </xdr:from>
    <xdr:ext cx="1774428" cy="197811"/>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twoCellAnchor>
    <xdr:from>
      <xdr:col>7</xdr:col>
      <xdr:colOff>913381</xdr:colOff>
      <xdr:row>69</xdr:row>
      <xdr:rowOff>3639</xdr:rowOff>
    </xdr:from>
    <xdr:to>
      <xdr:col>7</xdr:col>
      <xdr:colOff>1131719</xdr:colOff>
      <xdr:row>74</xdr:row>
      <xdr:rowOff>76419</xdr:rowOff>
    </xdr:to>
    <xdr:sp macro="" textlink="">
      <xdr:nvSpPr>
        <xdr:cNvPr id="84" name="Left Brace 83">
          <a:extLst>
            <a:ext uri="{FF2B5EF4-FFF2-40B4-BE49-F238E27FC236}">
              <a16:creationId xmlns:a16="http://schemas.microsoft.com/office/drawing/2014/main" id="{0E2463F1-12AC-A8B2-8F07-E7B041B57106}"/>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578600</xdr:colOff>
      <xdr:row>71</xdr:row>
      <xdr:rowOff>44977</xdr:rowOff>
    </xdr:from>
    <xdr:ext cx="1235857"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276562</xdr:colOff>
      <xdr:row>87</xdr:row>
      <xdr:rowOff>32751</xdr:rowOff>
    </xdr:from>
    <xdr:to>
      <xdr:col>6</xdr:col>
      <xdr:colOff>302035</xdr:colOff>
      <xdr:row>98</xdr:row>
      <xdr:rowOff>76419</xdr:rowOff>
    </xdr:to>
    <xdr:cxnSp macro="">
      <xdr:nvCxnSpPr>
        <xdr:cNvPr id="87" name="Straight Arrow Connector 86">
          <a:extLst>
            <a:ext uri="{FF2B5EF4-FFF2-40B4-BE49-F238E27FC236}">
              <a16:creationId xmlns:a16="http://schemas.microsoft.com/office/drawing/2014/main" id="{1A01A877-CEB2-744F-A130-940DB82F548D}"/>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97</xdr:row>
      <xdr:rowOff>65502</xdr:rowOff>
    </xdr:from>
    <xdr:to>
      <xdr:col>6</xdr:col>
      <xdr:colOff>458510</xdr:colOff>
      <xdr:row>97</xdr:row>
      <xdr:rowOff>90975</xdr:rowOff>
    </xdr:to>
    <xdr:cxnSp macro="">
      <xdr:nvCxnSpPr>
        <xdr:cNvPr id="88" name="Straight Arrow Connector 87">
          <a:extLst>
            <a:ext uri="{FF2B5EF4-FFF2-40B4-BE49-F238E27FC236}">
              <a16:creationId xmlns:a16="http://schemas.microsoft.com/office/drawing/2014/main" id="{E371D5F7-6D53-0344-8550-FEE7F896A7A0}"/>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86</xdr:row>
      <xdr:rowOff>52255</xdr:rowOff>
    </xdr:from>
    <xdr:ext cx="1235857"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96</xdr:row>
      <xdr:rowOff>161423</xdr:rowOff>
    </xdr:from>
    <xdr:ext cx="1235857"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88</xdr:row>
      <xdr:rowOff>25473</xdr:rowOff>
    </xdr:from>
    <xdr:to>
      <xdr:col>6</xdr:col>
      <xdr:colOff>229255</xdr:colOff>
      <xdr:row>95</xdr:row>
      <xdr:rowOff>138281</xdr:rowOff>
    </xdr:to>
    <xdr:cxnSp macro="">
      <xdr:nvCxnSpPr>
        <xdr:cNvPr id="91" name="Straight Connector 90">
          <a:extLst>
            <a:ext uri="{FF2B5EF4-FFF2-40B4-BE49-F238E27FC236}">
              <a16:creationId xmlns:a16="http://schemas.microsoft.com/office/drawing/2014/main" id="{8ADAC251-7470-034D-BF66-138FB918E00B}"/>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89</xdr:row>
      <xdr:rowOff>32751</xdr:rowOff>
    </xdr:from>
    <xdr:to>
      <xdr:col>5</xdr:col>
      <xdr:colOff>709599</xdr:colOff>
      <xdr:row>95</xdr:row>
      <xdr:rowOff>185588</xdr:rowOff>
    </xdr:to>
    <xdr:cxnSp macro="">
      <xdr:nvCxnSpPr>
        <xdr:cNvPr id="92" name="Straight Connector 91">
          <a:extLst>
            <a:ext uri="{FF2B5EF4-FFF2-40B4-BE49-F238E27FC236}">
              <a16:creationId xmlns:a16="http://schemas.microsoft.com/office/drawing/2014/main" id="{6661D810-9418-4149-9BFD-C6DF43B8805D}"/>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92</xdr:row>
      <xdr:rowOff>3639</xdr:rowOff>
    </xdr:from>
    <xdr:to>
      <xdr:col>5</xdr:col>
      <xdr:colOff>54585</xdr:colOff>
      <xdr:row>92</xdr:row>
      <xdr:rowOff>174670</xdr:rowOff>
    </xdr:to>
    <xdr:sp macro="" textlink="">
      <xdr:nvSpPr>
        <xdr:cNvPr id="93" name="Oval 92">
          <a:extLst>
            <a:ext uri="{FF2B5EF4-FFF2-40B4-BE49-F238E27FC236}">
              <a16:creationId xmlns:a16="http://schemas.microsoft.com/office/drawing/2014/main" id="{CF51C8B5-D7EB-2040-8BBD-035C389FDA20}"/>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92</xdr:row>
      <xdr:rowOff>174670</xdr:rowOff>
    </xdr:from>
    <xdr:to>
      <xdr:col>4</xdr:col>
      <xdr:colOff>816949</xdr:colOff>
      <xdr:row>97</xdr:row>
      <xdr:rowOff>80057</xdr:rowOff>
    </xdr:to>
    <xdr:cxnSp macro="">
      <xdr:nvCxnSpPr>
        <xdr:cNvPr id="94" name="Straight Connector 93">
          <a:extLst>
            <a:ext uri="{FF2B5EF4-FFF2-40B4-BE49-F238E27FC236}">
              <a16:creationId xmlns:a16="http://schemas.microsoft.com/office/drawing/2014/main" id="{8C8C4D27-D8B1-BF45-A17C-8DCF08DBF119}"/>
            </a:ext>
          </a:extLst>
        </xdr:cNvPr>
        <xdr:cNvCxnSpPr>
          <a:stCxn id="9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92</xdr:row>
      <xdr:rowOff>76418</xdr:rowOff>
    </xdr:from>
    <xdr:to>
      <xdr:col>6</xdr:col>
      <xdr:colOff>229255</xdr:colOff>
      <xdr:row>92</xdr:row>
      <xdr:rowOff>89155</xdr:rowOff>
    </xdr:to>
    <xdr:cxnSp macro="">
      <xdr:nvCxnSpPr>
        <xdr:cNvPr id="95" name="Straight Connector 94">
          <a:extLst>
            <a:ext uri="{FF2B5EF4-FFF2-40B4-BE49-F238E27FC236}">
              <a16:creationId xmlns:a16="http://schemas.microsoft.com/office/drawing/2014/main" id="{7E238DE7-446B-0441-8906-8C844B706902}"/>
            </a:ext>
          </a:extLst>
        </xdr:cNvPr>
        <xdr:cNvCxnSpPr>
          <a:stCxn id="9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764186</xdr:colOff>
      <xdr:row>91</xdr:row>
      <xdr:rowOff>165062</xdr:rowOff>
    </xdr:from>
    <xdr:ext cx="1235857"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he-IL" sz="1100" b="0" i="0">
                        <a:latin typeface="Cambria Math" panose="02040503050406030204" pitchFamily="18" charset="0"/>
                      </a:rPr>
                      <m:t>=10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r>
                <a:rPr lang="he-IL" sz="1100" b="0" i="0">
                  <a:latin typeface="Cambria Math" panose="02040503050406030204" pitchFamily="18" charset="0"/>
                </a:rPr>
                <a:t>=10</a:t>
              </a:r>
              <a:endParaRPr lang="en-US" sz="1100"/>
            </a:p>
          </xdr:txBody>
        </xdr:sp>
      </mc:Fallback>
    </mc:AlternateContent>
    <xdr:clientData/>
  </xdr:oneCellAnchor>
  <xdr:oneCellAnchor>
    <xdr:from>
      <xdr:col>4</xdr:col>
      <xdr:colOff>134645</xdr:colOff>
      <xdr:row>97</xdr:row>
      <xdr:rowOff>125034</xdr:rowOff>
    </xdr:from>
    <xdr:ext cx="123585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95</xdr:row>
      <xdr:rowOff>44977</xdr:rowOff>
    </xdr:from>
    <xdr:ext cx="123585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88</xdr:row>
      <xdr:rowOff>48615</xdr:rowOff>
    </xdr:from>
    <xdr:ext cx="1235857"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818768</xdr:colOff>
      <xdr:row>88</xdr:row>
      <xdr:rowOff>50944</xdr:rowOff>
    </xdr:from>
    <xdr:to>
      <xdr:col>5</xdr:col>
      <xdr:colOff>14556</xdr:colOff>
      <xdr:row>91</xdr:row>
      <xdr:rowOff>185588</xdr:rowOff>
    </xdr:to>
    <xdr:cxnSp macro="">
      <xdr:nvCxnSpPr>
        <xdr:cNvPr id="100" name="Straight Arrow Connector 99">
          <a:extLst>
            <a:ext uri="{FF2B5EF4-FFF2-40B4-BE49-F238E27FC236}">
              <a16:creationId xmlns:a16="http://schemas.microsoft.com/office/drawing/2014/main" id="{1C870AD3-77E4-D143-B2B1-D25C779F810A}"/>
            </a:ext>
          </a:extLst>
        </xdr:cNvPr>
        <xdr:cNvCxnSpPr/>
      </xdr:nvCxnSpPr>
      <xdr:spPr>
        <a:xfrm flipH="1" flipV="1">
          <a:off x="13530514499" y="18092950"/>
          <a:ext cx="21834" cy="7459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86</xdr:row>
      <xdr:rowOff>29112</xdr:rowOff>
    </xdr:from>
    <xdr:to>
      <xdr:col>6</xdr:col>
      <xdr:colOff>225616</xdr:colOff>
      <xdr:row>92</xdr:row>
      <xdr:rowOff>181948</xdr:rowOff>
    </xdr:to>
    <xdr:cxnSp macro="">
      <xdr:nvCxnSpPr>
        <xdr:cNvPr id="101" name="Straight Connector 100">
          <a:extLst>
            <a:ext uri="{FF2B5EF4-FFF2-40B4-BE49-F238E27FC236}">
              <a16:creationId xmlns:a16="http://schemas.microsoft.com/office/drawing/2014/main" id="{FCBCD23F-1506-7F45-8836-4F9A6C1337F3}"/>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85</xdr:row>
      <xdr:rowOff>150507</xdr:rowOff>
    </xdr:from>
    <xdr:ext cx="1235857"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4</xdr:col>
      <xdr:colOff>134647</xdr:colOff>
      <xdr:row>89</xdr:row>
      <xdr:rowOff>143229</xdr:rowOff>
    </xdr:from>
    <xdr:ext cx="1235857"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458511</xdr:colOff>
      <xdr:row>89</xdr:row>
      <xdr:rowOff>196505</xdr:rowOff>
    </xdr:from>
    <xdr:to>
      <xdr:col>5</xdr:col>
      <xdr:colOff>585875</xdr:colOff>
      <xdr:row>90</xdr:row>
      <xdr:rowOff>163754</xdr:rowOff>
    </xdr:to>
    <xdr:sp macro="" textlink="">
      <xdr:nvSpPr>
        <xdr:cNvPr id="104" name="Oval 103">
          <a:extLst>
            <a:ext uri="{FF2B5EF4-FFF2-40B4-BE49-F238E27FC236}">
              <a16:creationId xmlns:a16="http://schemas.microsoft.com/office/drawing/2014/main" id="{031F5924-8E3D-BC41-ADDD-E7451E4B05BF}"/>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90</xdr:row>
      <xdr:rowOff>69141</xdr:rowOff>
    </xdr:from>
    <xdr:to>
      <xdr:col>6</xdr:col>
      <xdr:colOff>291118</xdr:colOff>
      <xdr:row>90</xdr:row>
      <xdr:rowOff>81878</xdr:rowOff>
    </xdr:to>
    <xdr:cxnSp macro="">
      <xdr:nvCxnSpPr>
        <xdr:cNvPr id="105" name="Straight Connector 104">
          <a:extLst>
            <a:ext uri="{FF2B5EF4-FFF2-40B4-BE49-F238E27FC236}">
              <a16:creationId xmlns:a16="http://schemas.microsoft.com/office/drawing/2014/main" id="{0C390AC2-17DE-9F45-9F65-F61E5C670002}"/>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302038</xdr:colOff>
      <xdr:row>89</xdr:row>
      <xdr:rowOff>154146</xdr:rowOff>
    </xdr:from>
    <xdr:ext cx="1235857" cy="197811"/>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10&lt;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&lt;15</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r>
                <a:rPr lang="he-IL" sz="1100" b="0" i="0">
                  <a:latin typeface="Cambria Math" panose="02040503050406030204" pitchFamily="18" charset="0"/>
                </a:rPr>
                <a:t>10&lt;</a:t>
              </a:r>
              <a:r>
                <a:rPr lang="en-US" sz="1100" b="0" i="0">
                  <a:latin typeface="Cambria Math" panose="02040503050406030204" pitchFamily="18" charset="0"/>
                </a:rPr>
                <a:t>𝑃〗_𝐵 (</a:t>
              </a:r>
              <a:r>
                <a:rPr lang="he-IL" sz="1100" b="0" i="0">
                  <a:latin typeface="Cambria Math" panose="02040503050406030204" pitchFamily="18" charset="0"/>
                </a:rPr>
                <a:t>צרכן)&lt;15</a:t>
              </a:r>
              <a:endParaRPr lang="en-US" sz="1100"/>
            </a:p>
          </xdr:txBody>
        </xdr:sp>
      </mc:Fallback>
    </mc:AlternateContent>
    <xdr:clientData/>
  </xdr:oneCellAnchor>
  <xdr:twoCellAnchor>
    <xdr:from>
      <xdr:col>5</xdr:col>
      <xdr:colOff>491261</xdr:colOff>
      <xdr:row>90</xdr:row>
      <xdr:rowOff>200144</xdr:rowOff>
    </xdr:from>
    <xdr:to>
      <xdr:col>5</xdr:col>
      <xdr:colOff>502178</xdr:colOff>
      <xdr:row>94</xdr:row>
      <xdr:rowOff>174671</xdr:rowOff>
    </xdr:to>
    <xdr:cxnSp macro="">
      <xdr:nvCxnSpPr>
        <xdr:cNvPr id="107" name="Straight Arrow Connector 106">
          <a:extLst>
            <a:ext uri="{FF2B5EF4-FFF2-40B4-BE49-F238E27FC236}">
              <a16:creationId xmlns:a16="http://schemas.microsoft.com/office/drawing/2014/main" id="{E3F8E5D1-3683-404E-96FB-3E4C938F5717}"/>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94</xdr:row>
      <xdr:rowOff>152838</xdr:rowOff>
    </xdr:from>
    <xdr:to>
      <xdr:col>5</xdr:col>
      <xdr:colOff>556764</xdr:colOff>
      <xdr:row>95</xdr:row>
      <xdr:rowOff>120087</xdr:rowOff>
    </xdr:to>
    <xdr:sp macro="" textlink="">
      <xdr:nvSpPr>
        <xdr:cNvPr id="108" name="Oval 107">
          <a:extLst>
            <a:ext uri="{FF2B5EF4-FFF2-40B4-BE49-F238E27FC236}">
              <a16:creationId xmlns:a16="http://schemas.microsoft.com/office/drawing/2014/main" id="{035E2055-042D-9F4D-99D7-23081E7D0912}"/>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92</xdr:row>
      <xdr:rowOff>121395</xdr:rowOff>
    </xdr:from>
    <xdr:ext cx="1235857"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520373</xdr:colOff>
      <xdr:row>95</xdr:row>
      <xdr:rowOff>14556</xdr:rowOff>
    </xdr:from>
    <xdr:to>
      <xdr:col>6</xdr:col>
      <xdr:colOff>211061</xdr:colOff>
      <xdr:row>95</xdr:row>
      <xdr:rowOff>27293</xdr:rowOff>
    </xdr:to>
    <xdr:cxnSp macro="">
      <xdr:nvCxnSpPr>
        <xdr:cNvPr id="110" name="Straight Connector 109">
          <a:extLst>
            <a:ext uri="{FF2B5EF4-FFF2-40B4-BE49-F238E27FC236}">
              <a16:creationId xmlns:a16="http://schemas.microsoft.com/office/drawing/2014/main" id="{8482C377-25F7-C645-8AE8-3767E5D5756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749628</xdr:colOff>
      <xdr:row>94</xdr:row>
      <xdr:rowOff>110478</xdr:rowOff>
    </xdr:from>
    <xdr:ext cx="1774428" cy="197811"/>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5&lt;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&lt;10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5&lt;</a:t>
              </a:r>
              <a:r>
                <a:rPr lang="en-US" sz="1100" b="0" i="0">
                  <a:latin typeface="Cambria Math" panose="02040503050406030204" pitchFamily="18" charset="0"/>
                </a:rPr>
                <a:t>𝑃(</a:t>
              </a:r>
              <a:r>
                <a:rPr lang="he-IL" sz="1100" b="0" i="0">
                  <a:latin typeface="Cambria Math" panose="02040503050406030204" pitchFamily="18" charset="0"/>
                </a:rPr>
                <a:t>יצרן)&lt;10</a:t>
              </a:r>
              <a:endParaRPr lang="en-US" sz="1100"/>
            </a:p>
          </xdr:txBody>
        </xdr:sp>
      </mc:Fallback>
    </mc:AlternateContent>
    <xdr:clientData/>
  </xdr:oneCellAnchor>
  <xdr:twoCellAnchor>
    <xdr:from>
      <xdr:col>7</xdr:col>
      <xdr:colOff>913381</xdr:colOff>
      <xdr:row>90</xdr:row>
      <xdr:rowOff>3639</xdr:rowOff>
    </xdr:from>
    <xdr:to>
      <xdr:col>7</xdr:col>
      <xdr:colOff>1131719</xdr:colOff>
      <xdr:row>95</xdr:row>
      <xdr:rowOff>76419</xdr:rowOff>
    </xdr:to>
    <xdr:sp macro="" textlink="">
      <xdr:nvSpPr>
        <xdr:cNvPr id="112" name="Left Brace 111">
          <a:extLst>
            <a:ext uri="{FF2B5EF4-FFF2-40B4-BE49-F238E27FC236}">
              <a16:creationId xmlns:a16="http://schemas.microsoft.com/office/drawing/2014/main" id="{8B4E6021-8192-6442-B2DA-63E650FDC818}"/>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622267</xdr:colOff>
      <xdr:row>92</xdr:row>
      <xdr:rowOff>48616</xdr:rowOff>
    </xdr:from>
    <xdr:ext cx="1235857"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105531</xdr:colOff>
      <xdr:row>88</xdr:row>
      <xdr:rowOff>29112</xdr:rowOff>
    </xdr:from>
    <xdr:to>
      <xdr:col>6</xdr:col>
      <xdr:colOff>334786</xdr:colOff>
      <xdr:row>88</xdr:row>
      <xdr:rowOff>43667</xdr:rowOff>
    </xdr:to>
    <xdr:cxnSp macro="">
      <xdr:nvCxnSpPr>
        <xdr:cNvPr id="114" name="Straight Connector 113">
          <a:extLst>
            <a:ext uri="{FF2B5EF4-FFF2-40B4-BE49-F238E27FC236}">
              <a16:creationId xmlns:a16="http://schemas.microsoft.com/office/drawing/2014/main" id="{8D53EF00-4A9C-3F96-7A64-1F9B3441AF50}"/>
            </a:ext>
          </a:extLst>
        </xdr:cNvPr>
        <xdr:cNvCxnSpPr/>
      </xdr:nvCxnSpPr>
      <xdr:spPr>
        <a:xfrm flipH="1" flipV="1">
          <a:off x="13529368223" y="18071118"/>
          <a:ext cx="1055301" cy="14555"/>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655018</xdr:colOff>
      <xdr:row>87</xdr:row>
      <xdr:rowOff>150506</xdr:rowOff>
    </xdr:from>
    <xdr:ext cx="1235857"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xdr:from>
      <xdr:col>6</xdr:col>
      <xdr:colOff>276562</xdr:colOff>
      <xdr:row>105</xdr:row>
      <xdr:rowOff>32751</xdr:rowOff>
    </xdr:from>
    <xdr:to>
      <xdr:col>6</xdr:col>
      <xdr:colOff>302035</xdr:colOff>
      <xdr:row>116</xdr:row>
      <xdr:rowOff>76419</xdr:rowOff>
    </xdr:to>
    <xdr:cxnSp macro="">
      <xdr:nvCxnSpPr>
        <xdr:cNvPr id="118" name="Straight Arrow Connector 117">
          <a:extLst>
            <a:ext uri="{FF2B5EF4-FFF2-40B4-BE49-F238E27FC236}">
              <a16:creationId xmlns:a16="http://schemas.microsoft.com/office/drawing/2014/main" id="{F2039063-C0C1-AB41-8AB6-DAB4B78F5D1F}"/>
            </a:ext>
          </a:extLst>
        </xdr:cNvPr>
        <xdr:cNvCxnSpPr/>
      </xdr:nvCxnSpPr>
      <xdr:spPr>
        <a:xfrm flipH="1" flipV="1">
          <a:off x="13529400974" y="17870974"/>
          <a:ext cx="25473" cy="2285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115</xdr:row>
      <xdr:rowOff>65502</xdr:rowOff>
    </xdr:from>
    <xdr:to>
      <xdr:col>6</xdr:col>
      <xdr:colOff>458510</xdr:colOff>
      <xdr:row>115</xdr:row>
      <xdr:rowOff>90975</xdr:rowOff>
    </xdr:to>
    <xdr:cxnSp macro="">
      <xdr:nvCxnSpPr>
        <xdr:cNvPr id="119" name="Straight Arrow Connector 118">
          <a:extLst>
            <a:ext uri="{FF2B5EF4-FFF2-40B4-BE49-F238E27FC236}">
              <a16:creationId xmlns:a16="http://schemas.microsoft.com/office/drawing/2014/main" id="{BC4307AE-58D0-E545-948E-3B51168F5E54}"/>
            </a:ext>
          </a:extLst>
        </xdr:cNvPr>
        <xdr:cNvCxnSpPr/>
      </xdr:nvCxnSpPr>
      <xdr:spPr>
        <a:xfrm flipV="1">
          <a:off x="13529244499" y="19941548"/>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104</xdr:row>
      <xdr:rowOff>52255</xdr:rowOff>
    </xdr:from>
    <xdr:ext cx="1235857"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114</xdr:row>
      <xdr:rowOff>161423</xdr:rowOff>
    </xdr:from>
    <xdr:ext cx="1235857"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106</xdr:row>
      <xdr:rowOff>25473</xdr:rowOff>
    </xdr:from>
    <xdr:to>
      <xdr:col>6</xdr:col>
      <xdr:colOff>229255</xdr:colOff>
      <xdr:row>113</xdr:row>
      <xdr:rowOff>138281</xdr:rowOff>
    </xdr:to>
    <xdr:cxnSp macro="">
      <xdr:nvCxnSpPr>
        <xdr:cNvPr id="122" name="Straight Connector 121">
          <a:extLst>
            <a:ext uri="{FF2B5EF4-FFF2-40B4-BE49-F238E27FC236}">
              <a16:creationId xmlns:a16="http://schemas.microsoft.com/office/drawing/2014/main" id="{2B0CB899-3BE2-704F-9DD8-12003C6AFD41}"/>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107</xdr:row>
      <xdr:rowOff>32751</xdr:rowOff>
    </xdr:from>
    <xdr:to>
      <xdr:col>5</xdr:col>
      <xdr:colOff>709599</xdr:colOff>
      <xdr:row>113</xdr:row>
      <xdr:rowOff>185588</xdr:rowOff>
    </xdr:to>
    <xdr:cxnSp macro="">
      <xdr:nvCxnSpPr>
        <xdr:cNvPr id="123" name="Straight Connector 122">
          <a:extLst>
            <a:ext uri="{FF2B5EF4-FFF2-40B4-BE49-F238E27FC236}">
              <a16:creationId xmlns:a16="http://schemas.microsoft.com/office/drawing/2014/main" id="{9D793A71-CD27-0643-BC9E-4CEB89E09620}"/>
            </a:ext>
          </a:extLst>
        </xdr:cNvPr>
        <xdr:cNvCxnSpPr/>
      </xdr:nvCxnSpPr>
      <xdr:spPr>
        <a:xfrm flipH="1">
          <a:off x="13529819456" y="18278539"/>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110</xdr:row>
      <xdr:rowOff>3639</xdr:rowOff>
    </xdr:from>
    <xdr:to>
      <xdr:col>5</xdr:col>
      <xdr:colOff>54585</xdr:colOff>
      <xdr:row>110</xdr:row>
      <xdr:rowOff>174670</xdr:rowOff>
    </xdr:to>
    <xdr:sp macro="" textlink="">
      <xdr:nvSpPr>
        <xdr:cNvPr id="124" name="Oval 123">
          <a:extLst>
            <a:ext uri="{FF2B5EF4-FFF2-40B4-BE49-F238E27FC236}">
              <a16:creationId xmlns:a16="http://schemas.microsoft.com/office/drawing/2014/main" id="{F0A36AEF-486E-0E43-83BB-27A2F0065A09}"/>
            </a:ext>
          </a:extLst>
        </xdr:cNvPr>
        <xdr:cNvSpPr/>
      </xdr:nvSpPr>
      <xdr:spPr>
        <a:xfrm>
          <a:off x="13530474470" y="18860774"/>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110</xdr:row>
      <xdr:rowOff>174670</xdr:rowOff>
    </xdr:from>
    <xdr:to>
      <xdr:col>4</xdr:col>
      <xdr:colOff>816949</xdr:colOff>
      <xdr:row>115</xdr:row>
      <xdr:rowOff>80057</xdr:rowOff>
    </xdr:to>
    <xdr:cxnSp macro="">
      <xdr:nvCxnSpPr>
        <xdr:cNvPr id="125" name="Straight Connector 124">
          <a:extLst>
            <a:ext uri="{FF2B5EF4-FFF2-40B4-BE49-F238E27FC236}">
              <a16:creationId xmlns:a16="http://schemas.microsoft.com/office/drawing/2014/main" id="{ABA998BE-255C-CE4E-9DBC-F5499C772464}"/>
            </a:ext>
          </a:extLst>
        </xdr:cNvPr>
        <xdr:cNvCxnSpPr>
          <a:stCxn id="124" idx="4"/>
        </xdr:cNvCxnSpPr>
      </xdr:nvCxnSpPr>
      <xdr:spPr>
        <a:xfrm>
          <a:off x="13530538152" y="19031805"/>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622266</xdr:colOff>
      <xdr:row>109</xdr:row>
      <xdr:rowOff>179617</xdr:rowOff>
    </xdr:from>
    <xdr:ext cx="1235857"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115</xdr:row>
      <xdr:rowOff>125034</xdr:rowOff>
    </xdr:from>
    <xdr:ext cx="1235857"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113</xdr:row>
      <xdr:rowOff>44977</xdr:rowOff>
    </xdr:from>
    <xdr:ext cx="1235857"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oneCellAnchor>
    <xdr:from>
      <xdr:col>3</xdr:col>
      <xdr:colOff>225620</xdr:colOff>
      <xdr:row>106</xdr:row>
      <xdr:rowOff>48615</xdr:rowOff>
    </xdr:from>
    <xdr:ext cx="1235857"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4</xdr:col>
      <xdr:colOff>433038</xdr:colOff>
      <xdr:row>108</xdr:row>
      <xdr:rowOff>69141</xdr:rowOff>
    </xdr:from>
    <xdr:to>
      <xdr:col>6</xdr:col>
      <xdr:colOff>316591</xdr:colOff>
      <xdr:row>114</xdr:row>
      <xdr:rowOff>141919</xdr:rowOff>
    </xdr:to>
    <xdr:cxnSp macro="">
      <xdr:nvCxnSpPr>
        <xdr:cNvPr id="147" name="Straight Connector 146">
          <a:extLst>
            <a:ext uri="{FF2B5EF4-FFF2-40B4-BE49-F238E27FC236}">
              <a16:creationId xmlns:a16="http://schemas.microsoft.com/office/drawing/2014/main" id="{8B45D2C7-D706-D185-B6CE-0394EF759F61}"/>
            </a:ext>
          </a:extLst>
        </xdr:cNvPr>
        <xdr:cNvCxnSpPr/>
      </xdr:nvCxnSpPr>
      <xdr:spPr>
        <a:xfrm>
          <a:off x="13529386418" y="22208625"/>
          <a:ext cx="1535645" cy="129547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214700</xdr:colOff>
      <xdr:row>111</xdr:row>
      <xdr:rowOff>112808</xdr:rowOff>
    </xdr:from>
    <xdr:to>
      <xdr:col>5</xdr:col>
      <xdr:colOff>342064</xdr:colOff>
      <xdr:row>112</xdr:row>
      <xdr:rowOff>80057</xdr:rowOff>
    </xdr:to>
    <xdr:sp macro="" textlink="">
      <xdr:nvSpPr>
        <xdr:cNvPr id="149" name="Oval 148">
          <a:extLst>
            <a:ext uri="{FF2B5EF4-FFF2-40B4-BE49-F238E27FC236}">
              <a16:creationId xmlns:a16="http://schemas.microsoft.com/office/drawing/2014/main" id="{F85D17C1-CC1A-4AE8-EFF5-4E59AC8DEA36}"/>
            </a:ext>
          </a:extLst>
        </xdr:cNvPr>
        <xdr:cNvSpPr/>
      </xdr:nvSpPr>
      <xdr:spPr>
        <a:xfrm>
          <a:off x="13530186991" y="2286363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534931</xdr:colOff>
      <xdr:row>114</xdr:row>
      <xdr:rowOff>37698</xdr:rowOff>
    </xdr:from>
    <xdr:ext cx="1235857"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1</a:t>
              </a:r>
              <a:endParaRPr lang="en-US" sz="1100"/>
            </a:p>
          </xdr:txBody>
        </xdr:sp>
      </mc:Fallback>
    </mc:AlternateContent>
    <xdr:clientData/>
  </xdr:oneCellAnchor>
  <xdr:twoCellAnchor>
    <xdr:from>
      <xdr:col>5</xdr:col>
      <xdr:colOff>54585</xdr:colOff>
      <xdr:row>110</xdr:row>
      <xdr:rowOff>76418</xdr:rowOff>
    </xdr:from>
    <xdr:to>
      <xdr:col>6</xdr:col>
      <xdr:colOff>298396</xdr:colOff>
      <xdr:row>110</xdr:row>
      <xdr:rowOff>89155</xdr:rowOff>
    </xdr:to>
    <xdr:cxnSp macro="">
      <xdr:nvCxnSpPr>
        <xdr:cNvPr id="151" name="Straight Connector 150">
          <a:extLst>
            <a:ext uri="{FF2B5EF4-FFF2-40B4-BE49-F238E27FC236}">
              <a16:creationId xmlns:a16="http://schemas.microsoft.com/office/drawing/2014/main" id="{18286CD0-17B7-5374-5EC8-BD7B783B8E96}"/>
            </a:ext>
          </a:extLst>
        </xdr:cNvPr>
        <xdr:cNvCxnSpPr>
          <a:stCxn id="124" idx="2"/>
        </xdr:cNvCxnSpPr>
      </xdr:nvCxnSpPr>
      <xdr:spPr>
        <a:xfrm flipH="1" flipV="1">
          <a:off x="13529404613" y="22623467"/>
          <a:ext cx="1069857"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440318</xdr:colOff>
      <xdr:row>115</xdr:row>
      <xdr:rowOff>106839</xdr:rowOff>
    </xdr:from>
    <xdr:ext cx="1235857"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5</xdr:col>
      <xdr:colOff>267464</xdr:colOff>
      <xdr:row>112</xdr:row>
      <xdr:rowOff>54585</xdr:rowOff>
    </xdr:from>
    <xdr:to>
      <xdr:col>5</xdr:col>
      <xdr:colOff>272923</xdr:colOff>
      <xdr:row>115</xdr:row>
      <xdr:rowOff>54584</xdr:rowOff>
    </xdr:to>
    <xdr:cxnSp macro="">
      <xdr:nvCxnSpPr>
        <xdr:cNvPr id="155" name="Straight Connector 154">
          <a:extLst>
            <a:ext uri="{FF2B5EF4-FFF2-40B4-BE49-F238E27FC236}">
              <a16:creationId xmlns:a16="http://schemas.microsoft.com/office/drawing/2014/main" id="{505D76FD-54B6-C050-DE42-DEF6AFCB9D89}"/>
            </a:ext>
          </a:extLst>
        </xdr:cNvPr>
        <xdr:cNvCxnSpPr/>
      </xdr:nvCxnSpPr>
      <xdr:spPr>
        <a:xfrm flipH="1">
          <a:off x="13530256132" y="23009198"/>
          <a:ext cx="5459" cy="611346"/>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378453</xdr:colOff>
      <xdr:row>112</xdr:row>
      <xdr:rowOff>14556</xdr:rowOff>
    </xdr:from>
    <xdr:to>
      <xdr:col>6</xdr:col>
      <xdr:colOff>221977</xdr:colOff>
      <xdr:row>112</xdr:row>
      <xdr:rowOff>16376</xdr:rowOff>
    </xdr:to>
    <xdr:cxnSp macro="">
      <xdr:nvCxnSpPr>
        <xdr:cNvPr id="157" name="Straight Connector 156">
          <a:extLst>
            <a:ext uri="{FF2B5EF4-FFF2-40B4-BE49-F238E27FC236}">
              <a16:creationId xmlns:a16="http://schemas.microsoft.com/office/drawing/2014/main" id="{0658A0BD-4F2F-7510-96A8-C8DF826560DE}"/>
            </a:ext>
          </a:extLst>
        </xdr:cNvPr>
        <xdr:cNvCxnSpPr/>
      </xdr:nvCxnSpPr>
      <xdr:spPr>
        <a:xfrm flipH="1" flipV="1">
          <a:off x="13529481032" y="22969169"/>
          <a:ext cx="669570" cy="182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760546</xdr:colOff>
      <xdr:row>111</xdr:row>
      <xdr:rowOff>99559</xdr:rowOff>
    </xdr:from>
    <xdr:ext cx="1235857" cy="190758"/>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767823</xdr:colOff>
      <xdr:row>110</xdr:row>
      <xdr:rowOff>167392</xdr:rowOff>
    </xdr:from>
    <xdr:to>
      <xdr:col>4</xdr:col>
      <xdr:colOff>775101</xdr:colOff>
      <xdr:row>113</xdr:row>
      <xdr:rowOff>61863</xdr:rowOff>
    </xdr:to>
    <xdr:cxnSp macro="">
      <xdr:nvCxnSpPr>
        <xdr:cNvPr id="160" name="Straight Arrow Connector 159">
          <a:extLst>
            <a:ext uri="{FF2B5EF4-FFF2-40B4-BE49-F238E27FC236}">
              <a16:creationId xmlns:a16="http://schemas.microsoft.com/office/drawing/2014/main" id="{3A82F138-51FC-C2B5-E62D-31912897BB22}"/>
            </a:ext>
          </a:extLst>
        </xdr:cNvPr>
        <xdr:cNvCxnSpPr/>
      </xdr:nvCxnSpPr>
      <xdr:spPr>
        <a:xfrm flipH="1">
          <a:off x="13530580000" y="22714441"/>
          <a:ext cx="7278" cy="505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54588</xdr:colOff>
      <xdr:row>111</xdr:row>
      <xdr:rowOff>165063</xdr:rowOff>
    </xdr:from>
    <xdr:ext cx="1235857"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276562</xdr:colOff>
      <xdr:row>109</xdr:row>
      <xdr:rowOff>87336</xdr:rowOff>
    </xdr:from>
    <xdr:to>
      <xdr:col>5</xdr:col>
      <xdr:colOff>278382</xdr:colOff>
      <xdr:row>111</xdr:row>
      <xdr:rowOff>112808</xdr:rowOff>
    </xdr:to>
    <xdr:cxnSp macro="">
      <xdr:nvCxnSpPr>
        <xdr:cNvPr id="164" name="Straight Arrow Connector 163">
          <a:extLst>
            <a:ext uri="{FF2B5EF4-FFF2-40B4-BE49-F238E27FC236}">
              <a16:creationId xmlns:a16="http://schemas.microsoft.com/office/drawing/2014/main" id="{C210ECF3-94A7-9B7B-0DCF-194FE5656699}"/>
            </a:ext>
          </a:extLst>
        </xdr:cNvPr>
        <xdr:cNvCxnSpPr>
          <a:stCxn id="149" idx="0"/>
        </xdr:cNvCxnSpPr>
      </xdr:nvCxnSpPr>
      <xdr:spPr>
        <a:xfrm flipV="1">
          <a:off x="13530250673" y="22430602"/>
          <a:ext cx="1820" cy="4330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531293</xdr:colOff>
      <xdr:row>110</xdr:row>
      <xdr:rowOff>121395</xdr:rowOff>
    </xdr:from>
    <xdr:ext cx="1235857"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211061</xdr:colOff>
      <xdr:row>108</xdr:row>
      <xdr:rowOff>123725</xdr:rowOff>
    </xdr:from>
    <xdr:to>
      <xdr:col>5</xdr:col>
      <xdr:colOff>338425</xdr:colOff>
      <xdr:row>109</xdr:row>
      <xdr:rowOff>90974</xdr:rowOff>
    </xdr:to>
    <xdr:sp macro="" textlink="">
      <xdr:nvSpPr>
        <xdr:cNvPr id="168" name="Oval 167">
          <a:extLst>
            <a:ext uri="{FF2B5EF4-FFF2-40B4-BE49-F238E27FC236}">
              <a16:creationId xmlns:a16="http://schemas.microsoft.com/office/drawing/2014/main" id="{CE128352-6AA0-ACA5-D8E4-8AAB816EE23A}"/>
            </a:ext>
          </a:extLst>
        </xdr:cNvPr>
        <xdr:cNvSpPr/>
      </xdr:nvSpPr>
      <xdr:spPr>
        <a:xfrm>
          <a:off x="13530190630" y="2226320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254728</xdr:colOff>
      <xdr:row>108</xdr:row>
      <xdr:rowOff>114116</xdr:rowOff>
    </xdr:from>
    <xdr:ext cx="1523335" cy="197811"/>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צרכן)=</a:t>
              </a:r>
              <a:r>
                <a:rPr lang="en-US" sz="1100" b="0" i="0">
                  <a:latin typeface="Cambria Math" panose="02040503050406030204" pitchFamily="18" charset="0"/>
                </a:rPr>
                <a:t>𝑃_𝐵 (</a:t>
              </a:r>
              <a:r>
                <a:rPr lang="he-IL" sz="1100" b="0" i="0">
                  <a:latin typeface="Cambria Math" panose="02040503050406030204" pitchFamily="18" charset="0"/>
                </a:rPr>
                <a:t>יצרן)+</a:t>
              </a:r>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385731</xdr:colOff>
      <xdr:row>109</xdr:row>
      <xdr:rowOff>14556</xdr:rowOff>
    </xdr:from>
    <xdr:to>
      <xdr:col>6</xdr:col>
      <xdr:colOff>287479</xdr:colOff>
      <xdr:row>109</xdr:row>
      <xdr:rowOff>25473</xdr:rowOff>
    </xdr:to>
    <xdr:cxnSp macro="">
      <xdr:nvCxnSpPr>
        <xdr:cNvPr id="170" name="Straight Connector 169">
          <a:extLst>
            <a:ext uri="{FF2B5EF4-FFF2-40B4-BE49-F238E27FC236}">
              <a16:creationId xmlns:a16="http://schemas.microsoft.com/office/drawing/2014/main" id="{B64A8C7F-E7FD-34F1-45DA-9E7A4FF6FFB6}"/>
            </a:ext>
          </a:extLst>
        </xdr:cNvPr>
        <xdr:cNvCxnSpPr/>
      </xdr:nvCxnSpPr>
      <xdr:spPr>
        <a:xfrm flipH="1" flipV="1">
          <a:off x="13529415530" y="22357822"/>
          <a:ext cx="727794" cy="1091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300790</xdr:colOff>
      <xdr:row>130</xdr:row>
      <xdr:rowOff>43447</xdr:rowOff>
    </xdr:from>
    <xdr:to>
      <xdr:col>5</xdr:col>
      <xdr:colOff>320842</xdr:colOff>
      <xdr:row>139</xdr:row>
      <xdr:rowOff>170448</xdr:rowOff>
    </xdr:to>
    <xdr:cxnSp macro="">
      <xdr:nvCxnSpPr>
        <xdr:cNvPr id="174" name="Straight Arrow Connector 173">
          <a:extLst>
            <a:ext uri="{FF2B5EF4-FFF2-40B4-BE49-F238E27FC236}">
              <a16:creationId xmlns:a16="http://schemas.microsoft.com/office/drawing/2014/main" id="{CEC90C6E-210E-7B04-E7C1-010EADB4D3C9}"/>
            </a:ext>
          </a:extLst>
        </xdr:cNvPr>
        <xdr:cNvCxnSpPr/>
      </xdr:nvCxnSpPr>
      <xdr:spPr>
        <a:xfrm flipH="1" flipV="1">
          <a:off x="13521268895" y="26733500"/>
          <a:ext cx="20052" cy="19618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775370</xdr:colOff>
      <xdr:row>129</xdr:row>
      <xdr:rowOff>62497</xdr:rowOff>
    </xdr:from>
    <xdr:ext cx="744405"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2</xdr:col>
      <xdr:colOff>431132</xdr:colOff>
      <xdr:row>138</xdr:row>
      <xdr:rowOff>163763</xdr:rowOff>
    </xdr:from>
    <xdr:to>
      <xdr:col>5</xdr:col>
      <xdr:colOff>487948</xdr:colOff>
      <xdr:row>138</xdr:row>
      <xdr:rowOff>167105</xdr:rowOff>
    </xdr:to>
    <xdr:cxnSp macro="">
      <xdr:nvCxnSpPr>
        <xdr:cNvPr id="176" name="Straight Arrow Connector 175">
          <a:extLst>
            <a:ext uri="{FF2B5EF4-FFF2-40B4-BE49-F238E27FC236}">
              <a16:creationId xmlns:a16="http://schemas.microsoft.com/office/drawing/2014/main" id="{A813FFF8-A7CA-588B-716D-74B7CDD4285B}"/>
            </a:ext>
          </a:extLst>
        </xdr:cNvPr>
        <xdr:cNvCxnSpPr/>
      </xdr:nvCxnSpPr>
      <xdr:spPr>
        <a:xfrm>
          <a:off x="13521101789" y="28484763"/>
          <a:ext cx="2533316" cy="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xdr:col>
      <xdr:colOff>772028</xdr:colOff>
      <xdr:row>138</xdr:row>
      <xdr:rowOff>79207</xdr:rowOff>
    </xdr:from>
    <xdr:ext cx="744405"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113632</xdr:colOff>
      <xdr:row>131</xdr:row>
      <xdr:rowOff>0</xdr:rowOff>
    </xdr:from>
    <xdr:to>
      <xdr:col>4</xdr:col>
      <xdr:colOff>678448</xdr:colOff>
      <xdr:row>137</xdr:row>
      <xdr:rowOff>133684</xdr:rowOff>
    </xdr:to>
    <xdr:cxnSp macro="">
      <xdr:nvCxnSpPr>
        <xdr:cNvPr id="181" name="Straight Connector 180">
          <a:extLst>
            <a:ext uri="{FF2B5EF4-FFF2-40B4-BE49-F238E27FC236}">
              <a16:creationId xmlns:a16="http://schemas.microsoft.com/office/drawing/2014/main" id="{8D99C9B0-3D84-76FD-6DA7-BD6BDBE9C1FA}"/>
            </a:ext>
          </a:extLst>
        </xdr:cNvPr>
        <xdr:cNvCxnSpPr/>
      </xdr:nvCxnSpPr>
      <xdr:spPr>
        <a:xfrm flipV="1">
          <a:off x="13521736789" y="26893921"/>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183816</xdr:colOff>
      <xdr:row>131</xdr:row>
      <xdr:rowOff>100263</xdr:rowOff>
    </xdr:from>
    <xdr:to>
      <xdr:col>4</xdr:col>
      <xdr:colOff>815474</xdr:colOff>
      <xdr:row>137</xdr:row>
      <xdr:rowOff>93579</xdr:rowOff>
    </xdr:to>
    <xdr:cxnSp macro="">
      <xdr:nvCxnSpPr>
        <xdr:cNvPr id="182" name="Straight Connector 181">
          <a:extLst>
            <a:ext uri="{FF2B5EF4-FFF2-40B4-BE49-F238E27FC236}">
              <a16:creationId xmlns:a16="http://schemas.microsoft.com/office/drawing/2014/main" id="{AAA3606B-3D2C-590F-B572-EAB9F2D82441}"/>
            </a:ext>
          </a:extLst>
        </xdr:cNvPr>
        <xdr:cNvCxnSpPr/>
      </xdr:nvCxnSpPr>
      <xdr:spPr>
        <a:xfrm>
          <a:off x="13521599763" y="26994184"/>
          <a:ext cx="1457158" cy="12165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528054</xdr:colOff>
      <xdr:row>130</xdr:row>
      <xdr:rowOff>35759</xdr:rowOff>
    </xdr:from>
    <xdr:ext cx="744405"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2</xdr:col>
      <xdr:colOff>564817</xdr:colOff>
      <xdr:row>137</xdr:row>
      <xdr:rowOff>22391</xdr:rowOff>
    </xdr:from>
    <xdr:ext cx="744405"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802105</xdr:colOff>
      <xdr:row>134</xdr:row>
      <xdr:rowOff>50132</xdr:rowOff>
    </xdr:from>
    <xdr:to>
      <xdr:col>4</xdr:col>
      <xdr:colOff>96921</xdr:colOff>
      <xdr:row>135</xdr:row>
      <xdr:rowOff>20052</xdr:rowOff>
    </xdr:to>
    <xdr:sp macro="" textlink="">
      <xdr:nvSpPr>
        <xdr:cNvPr id="187" name="Oval 186">
          <a:extLst>
            <a:ext uri="{FF2B5EF4-FFF2-40B4-BE49-F238E27FC236}">
              <a16:creationId xmlns:a16="http://schemas.microsoft.com/office/drawing/2014/main" id="{5E5BA02C-9C17-D115-E1C6-E4BF16C06678}"/>
            </a:ext>
          </a:extLst>
        </xdr:cNvPr>
        <xdr:cNvSpPr/>
      </xdr:nvSpPr>
      <xdr:spPr>
        <a:xfrm>
          <a:off x="13522318316" y="27555658"/>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50132</xdr:colOff>
      <xdr:row>134</xdr:row>
      <xdr:rowOff>49129</xdr:rowOff>
    </xdr:from>
    <xdr:ext cx="744405"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3</xdr:col>
      <xdr:colOff>414422</xdr:colOff>
      <xdr:row>138</xdr:row>
      <xdr:rowOff>176129</xdr:rowOff>
    </xdr:from>
    <xdr:ext cx="74440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2</xdr:col>
      <xdr:colOff>471237</xdr:colOff>
      <xdr:row>131</xdr:row>
      <xdr:rowOff>177131</xdr:rowOff>
    </xdr:from>
    <xdr:to>
      <xdr:col>4</xdr:col>
      <xdr:colOff>210553</xdr:colOff>
      <xdr:row>138</xdr:row>
      <xdr:rowOff>106947</xdr:rowOff>
    </xdr:to>
    <xdr:cxnSp macro="">
      <xdr:nvCxnSpPr>
        <xdr:cNvPr id="190" name="Straight Connector 189">
          <a:extLst>
            <a:ext uri="{FF2B5EF4-FFF2-40B4-BE49-F238E27FC236}">
              <a16:creationId xmlns:a16="http://schemas.microsoft.com/office/drawing/2014/main" id="{1D0DA76B-BAAD-CE32-7221-D6DAABE6836F}"/>
            </a:ext>
          </a:extLst>
        </xdr:cNvPr>
        <xdr:cNvCxnSpPr/>
      </xdr:nvCxnSpPr>
      <xdr:spPr>
        <a:xfrm flipV="1">
          <a:off x="13522204684" y="27071052"/>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26738</xdr:colOff>
      <xdr:row>131</xdr:row>
      <xdr:rowOff>65839</xdr:rowOff>
    </xdr:from>
    <xdr:ext cx="744405"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4</xdr:col>
      <xdr:colOff>26737</xdr:colOff>
      <xdr:row>135</xdr:row>
      <xdr:rowOff>20052</xdr:rowOff>
    </xdr:from>
    <xdr:to>
      <xdr:col>4</xdr:col>
      <xdr:colOff>36763</xdr:colOff>
      <xdr:row>137</xdr:row>
      <xdr:rowOff>100263</xdr:rowOff>
    </xdr:to>
    <xdr:cxnSp macro="">
      <xdr:nvCxnSpPr>
        <xdr:cNvPr id="193" name="Straight Arrow Connector 192">
          <a:extLst>
            <a:ext uri="{FF2B5EF4-FFF2-40B4-BE49-F238E27FC236}">
              <a16:creationId xmlns:a16="http://schemas.microsoft.com/office/drawing/2014/main" id="{5D8D1602-C976-3D94-1BF0-E7AA75C6DF91}"/>
            </a:ext>
          </a:extLst>
        </xdr:cNvPr>
        <xdr:cNvCxnSpPr>
          <a:stCxn id="187" idx="4"/>
        </xdr:cNvCxnSpPr>
      </xdr:nvCxnSpPr>
      <xdr:spPr>
        <a:xfrm>
          <a:off x="13522378474" y="27729447"/>
          <a:ext cx="10026" cy="487948"/>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487949</xdr:colOff>
      <xdr:row>135</xdr:row>
      <xdr:rowOff>142707</xdr:rowOff>
    </xdr:from>
    <xdr:ext cx="7444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447842</xdr:colOff>
      <xdr:row>135</xdr:row>
      <xdr:rowOff>123657</xdr:rowOff>
    </xdr:from>
    <xdr:to>
      <xdr:col>3</xdr:col>
      <xdr:colOff>568158</xdr:colOff>
      <xdr:row>136</xdr:row>
      <xdr:rowOff>93578</xdr:rowOff>
    </xdr:to>
    <xdr:sp macro="" textlink="">
      <xdr:nvSpPr>
        <xdr:cNvPr id="195" name="Oval 194">
          <a:extLst>
            <a:ext uri="{FF2B5EF4-FFF2-40B4-BE49-F238E27FC236}">
              <a16:creationId xmlns:a16="http://schemas.microsoft.com/office/drawing/2014/main" id="{AC5D0643-82DB-F0A0-7D47-BF2AE3F83BA7}"/>
            </a:ext>
          </a:extLst>
        </xdr:cNvPr>
        <xdr:cNvSpPr/>
      </xdr:nvSpPr>
      <xdr:spPr>
        <a:xfrm>
          <a:off x="13522672579" y="2783305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83553</xdr:colOff>
      <xdr:row>138</xdr:row>
      <xdr:rowOff>172787</xdr:rowOff>
    </xdr:from>
    <xdr:ext cx="7444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114241</xdr:colOff>
      <xdr:row>135</xdr:row>
      <xdr:rowOff>160602</xdr:rowOff>
    </xdr:from>
    <xdr:ext cx="744405" cy="121380"/>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𝑃</m:t>
                        </m:r>
                      </m:e>
                      <m:sub>
                        <m:r>
                          <a:rPr lang="en-US" sz="700" b="0" i="1">
                            <a:latin typeface="Cambria Math" panose="02040503050406030204" pitchFamily="18" charset="0"/>
                          </a:rPr>
                          <m:t>𝐵</m:t>
                        </m:r>
                      </m:sub>
                    </m:sSub>
                    <m:r>
                      <a:rPr lang="en-US" sz="700" b="0" i="0">
                        <a:latin typeface="Cambria Math" panose="02040503050406030204" pitchFamily="18" charset="0"/>
                      </a:rPr>
                      <m:t>(</m:t>
                    </m:r>
                    <m:r>
                      <a:rPr lang="he-IL" sz="700" b="0" i="0">
                        <a:latin typeface="Cambria Math" panose="02040503050406030204" pitchFamily="18" charset="0"/>
                      </a:rPr>
                      <m:t>צרכן</m:t>
                    </m:r>
                    <m:r>
                      <a:rPr lang="he-IL" sz="700" b="0" i="0">
                        <a:latin typeface="Cambria Math" panose="02040503050406030204" pitchFamily="18" charset="0"/>
                      </a:rPr>
                      <m:t>)</m:t>
                    </m:r>
                  </m:oMath>
                </m:oMathPara>
              </a14:m>
              <a:endParaRPr lang="en-US" sz="700"/>
            </a:p>
          </xdr:txBody>
        </xdr:sp>
      </mc:Choice>
      <mc:Fallback xmlns="">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𝑃_𝐵 (</a:t>
              </a:r>
              <a:r>
                <a:rPr lang="he-IL" sz="700" b="0" i="0">
                  <a:latin typeface="Cambria Math" panose="02040503050406030204" pitchFamily="18" charset="0"/>
                </a:rPr>
                <a:t>צרכן)</a:t>
              </a:r>
              <a:endParaRPr lang="en-US" sz="700"/>
            </a:p>
          </xdr:txBody>
        </xdr:sp>
      </mc:Fallback>
    </mc:AlternateContent>
    <xdr:clientData/>
  </xdr:oneCellAnchor>
  <xdr:twoCellAnchor>
    <xdr:from>
      <xdr:col>3</xdr:col>
      <xdr:colOff>523827</xdr:colOff>
      <xdr:row>133</xdr:row>
      <xdr:rowOff>90237</xdr:rowOff>
    </xdr:from>
    <xdr:to>
      <xdr:col>3</xdr:col>
      <xdr:colOff>534737</xdr:colOff>
      <xdr:row>135</xdr:row>
      <xdr:rowOff>108505</xdr:rowOff>
    </xdr:to>
    <xdr:cxnSp macro="">
      <xdr:nvCxnSpPr>
        <xdr:cNvPr id="198" name="Straight Arrow Connector 197">
          <a:extLst>
            <a:ext uri="{FF2B5EF4-FFF2-40B4-BE49-F238E27FC236}">
              <a16:creationId xmlns:a16="http://schemas.microsoft.com/office/drawing/2014/main" id="{946241F6-FB6D-DD0B-E3A4-4BC5BE24AF7A}"/>
            </a:ext>
          </a:extLst>
        </xdr:cNvPr>
        <xdr:cNvCxnSpPr/>
      </xdr:nvCxnSpPr>
      <xdr:spPr>
        <a:xfrm flipH="1" flipV="1">
          <a:off x="13522706000" y="27391895"/>
          <a:ext cx="10910" cy="426005"/>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818817</xdr:colOff>
      <xdr:row>134</xdr:row>
      <xdr:rowOff>5682</xdr:rowOff>
    </xdr:from>
    <xdr:ext cx="744405"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481264</xdr:colOff>
      <xdr:row>132</xdr:row>
      <xdr:rowOff>116973</xdr:rowOff>
    </xdr:from>
    <xdr:to>
      <xdr:col>3</xdr:col>
      <xdr:colOff>601580</xdr:colOff>
      <xdr:row>133</xdr:row>
      <xdr:rowOff>86893</xdr:rowOff>
    </xdr:to>
    <xdr:sp macro="" textlink="">
      <xdr:nvSpPr>
        <xdr:cNvPr id="201" name="Oval 200">
          <a:extLst>
            <a:ext uri="{FF2B5EF4-FFF2-40B4-BE49-F238E27FC236}">
              <a16:creationId xmlns:a16="http://schemas.microsoft.com/office/drawing/2014/main" id="{FC564936-2BDD-DB7B-1208-75E413712B91}"/>
            </a:ext>
          </a:extLst>
        </xdr:cNvPr>
        <xdr:cNvSpPr/>
      </xdr:nvSpPr>
      <xdr:spPr>
        <a:xfrm>
          <a:off x="13522639157" y="2721476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667870</xdr:colOff>
      <xdr:row>132</xdr:row>
      <xdr:rowOff>128246</xdr:rowOff>
    </xdr:from>
    <xdr:ext cx="2086539" cy="14388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𝑃</m:t>
                        </m:r>
                      </m:e>
                      <m:sub>
                        <m:r>
                          <a:rPr lang="en-US" sz="800" b="0" i="1">
                            <a:latin typeface="Cambria Math" panose="02040503050406030204" pitchFamily="18" charset="0"/>
                          </a:rPr>
                          <m:t>𝐶</m:t>
                        </m:r>
                      </m:sub>
                    </m:sSub>
                    <m:d>
                      <m:dPr>
                        <m:ctrlPr>
                          <a:rPr lang="en-US" sz="800" b="0" i="1">
                            <a:latin typeface="Cambria Math" panose="02040503050406030204" pitchFamily="18" charset="0"/>
                          </a:rPr>
                        </m:ctrlPr>
                      </m:dPr>
                      <m:e>
                        <m:r>
                          <a:rPr lang="he-IL" sz="800" b="0" i="0">
                            <a:latin typeface="Cambria Math" panose="02040503050406030204" pitchFamily="18" charset="0"/>
                          </a:rPr>
                          <m:t>יצרן</m:t>
                        </m:r>
                      </m:e>
                    </m:d>
                    <m:r>
                      <a:rPr lang="he-IL" sz="800" b="0" i="0">
                        <a:latin typeface="Cambria Math" panose="02040503050406030204" pitchFamily="18" charset="0"/>
                      </a:rPr>
                      <m:t>=</m:t>
                    </m:r>
                    <m:r>
                      <m:rPr>
                        <m:sty m:val="p"/>
                      </m:rPr>
                      <a:rPr lang="en-US" sz="800" b="0" i="0">
                        <a:latin typeface="Cambria Math" panose="02040503050406030204" pitchFamily="18" charset="0"/>
                      </a:rPr>
                      <m:t>P</m:t>
                    </m:r>
                    <m:d>
                      <m:dPr>
                        <m:ctrlPr>
                          <a:rPr lang="en-US" sz="800" b="0" i="1">
                            <a:latin typeface="Cambria Math" panose="02040503050406030204" pitchFamily="18" charset="0"/>
                          </a:rPr>
                        </m:ctrlPr>
                      </m:dPr>
                      <m:e>
                        <m:r>
                          <a:rPr lang="he-IL" sz="800" b="0" i="0">
                            <a:latin typeface="Cambria Math" panose="02040503050406030204" pitchFamily="18" charset="0"/>
                          </a:rPr>
                          <m:t>צרכן</m:t>
                        </m:r>
                      </m:e>
                    </m:d>
                    <m:r>
                      <a:rPr lang="he-IL" sz="800" b="0" i="0">
                        <a:latin typeface="Cambria Math" panose="02040503050406030204" pitchFamily="18" charset="0"/>
                      </a:rPr>
                      <m:t>+</m:t>
                    </m:r>
                    <m:r>
                      <a:rPr lang="en-US" sz="800" b="0" i="1">
                        <a:latin typeface="Cambria Math" panose="02040503050406030204" pitchFamily="18" charset="0"/>
                      </a:rPr>
                      <m:t>𝑆𝑈𝐵</m:t>
                    </m:r>
                  </m:oMath>
                </m:oMathPara>
              </a14:m>
              <a:endParaRPr lang="en-US" sz="800"/>
            </a:p>
          </xdr:txBody>
        </xdr:sp>
      </mc:Choice>
      <mc:Fallback xmlns="">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𝑃_𝐶 (</a:t>
              </a:r>
              <a:r>
                <a:rPr lang="he-IL" sz="800" b="0" i="0">
                  <a:latin typeface="Cambria Math" panose="02040503050406030204" pitchFamily="18" charset="0"/>
                </a:rPr>
                <a:t>יצרן)=</a:t>
              </a:r>
              <a:r>
                <a:rPr lang="en-US" sz="800" b="0" i="0">
                  <a:latin typeface="Cambria Math" panose="02040503050406030204" pitchFamily="18" charset="0"/>
                </a:rPr>
                <a:t>P(</a:t>
              </a:r>
              <a:r>
                <a:rPr lang="he-IL" sz="800" b="0" i="0">
                  <a:latin typeface="Cambria Math" panose="02040503050406030204" pitchFamily="18" charset="0"/>
                </a:rPr>
                <a:t>צרכן)+</a:t>
              </a:r>
              <a:r>
                <a:rPr lang="en-US" sz="800" b="0" i="0">
                  <a:latin typeface="Cambria Math" panose="02040503050406030204" pitchFamily="18" charset="0"/>
                </a:rPr>
                <a:t>𝑆𝑈𝐵</a:t>
              </a:r>
              <a:endParaRPr lang="en-US" sz="800"/>
            </a:p>
          </xdr:txBody>
        </xdr:sp>
      </mc:Fallback>
    </mc:AlternateContent>
    <xdr:clientData/>
  </xdr:oneCellAnchor>
  <xdr:twoCellAnchor>
    <xdr:from>
      <xdr:col>7</xdr:col>
      <xdr:colOff>885372</xdr:colOff>
      <xdr:row>150</xdr:row>
      <xdr:rowOff>199571</xdr:rowOff>
    </xdr:from>
    <xdr:to>
      <xdr:col>7</xdr:col>
      <xdr:colOff>896257</xdr:colOff>
      <xdr:row>162</xdr:row>
      <xdr:rowOff>101600</xdr:rowOff>
    </xdr:to>
    <xdr:cxnSp macro="">
      <xdr:nvCxnSpPr>
        <xdr:cNvPr id="206" name="Straight Arrow Connector 205">
          <a:extLst>
            <a:ext uri="{FF2B5EF4-FFF2-40B4-BE49-F238E27FC236}">
              <a16:creationId xmlns:a16="http://schemas.microsoft.com/office/drawing/2014/main" id="{DEF7C971-C7B3-F93E-369D-C7385CF0A48E}"/>
            </a:ext>
          </a:extLst>
        </xdr:cNvPr>
        <xdr:cNvCxnSpPr/>
      </xdr:nvCxnSpPr>
      <xdr:spPr>
        <a:xfrm flipV="1">
          <a:off x="13548751886" y="30911800"/>
          <a:ext cx="10885" cy="2340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330201</xdr:colOff>
      <xdr:row>150</xdr:row>
      <xdr:rowOff>14514</xdr:rowOff>
    </xdr:from>
    <xdr:ext cx="1093226"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5</xdr:col>
      <xdr:colOff>112487</xdr:colOff>
      <xdr:row>160</xdr:row>
      <xdr:rowOff>94342</xdr:rowOff>
    </xdr:from>
    <xdr:to>
      <xdr:col>7</xdr:col>
      <xdr:colOff>1121229</xdr:colOff>
      <xdr:row>160</xdr:row>
      <xdr:rowOff>108857</xdr:rowOff>
    </xdr:to>
    <xdr:cxnSp macro="">
      <xdr:nvCxnSpPr>
        <xdr:cNvPr id="208" name="Straight Arrow Connector 207">
          <a:extLst>
            <a:ext uri="{FF2B5EF4-FFF2-40B4-BE49-F238E27FC236}">
              <a16:creationId xmlns:a16="http://schemas.microsoft.com/office/drawing/2014/main" id="{420F1DF8-66AB-67BA-D6E4-9B19AEAF6EAB}"/>
            </a:ext>
          </a:extLst>
        </xdr:cNvPr>
        <xdr:cNvCxnSpPr/>
      </xdr:nvCxnSpPr>
      <xdr:spPr>
        <a:xfrm flipV="1">
          <a:off x="13548526914" y="32838571"/>
          <a:ext cx="2663371" cy="145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275773</xdr:colOff>
      <xdr:row>159</xdr:row>
      <xdr:rowOff>199572</xdr:rowOff>
    </xdr:from>
    <xdr:ext cx="1093226"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780143</xdr:colOff>
      <xdr:row>151</xdr:row>
      <xdr:rowOff>163285</xdr:rowOff>
    </xdr:from>
    <xdr:to>
      <xdr:col>7</xdr:col>
      <xdr:colOff>337457</xdr:colOff>
      <xdr:row>159</xdr:row>
      <xdr:rowOff>43542</xdr:rowOff>
    </xdr:to>
    <xdr:cxnSp macro="">
      <xdr:nvCxnSpPr>
        <xdr:cNvPr id="213" name="Straight Connector 212">
          <a:extLst>
            <a:ext uri="{FF2B5EF4-FFF2-40B4-BE49-F238E27FC236}">
              <a16:creationId xmlns:a16="http://schemas.microsoft.com/office/drawing/2014/main" id="{CFD6FD7C-1DB9-EFF4-670B-B07E7B23B93C}"/>
            </a:ext>
          </a:extLst>
        </xdr:cNvPr>
        <xdr:cNvCxnSpPr/>
      </xdr:nvCxnSpPr>
      <xdr:spPr>
        <a:xfrm flipV="1">
          <a:off x="13549310686" y="31078714"/>
          <a:ext cx="1211943" cy="1505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537029</xdr:colOff>
      <xdr:row>152</xdr:row>
      <xdr:rowOff>105228</xdr:rowOff>
    </xdr:from>
    <xdr:to>
      <xdr:col>7</xdr:col>
      <xdr:colOff>624114</xdr:colOff>
      <xdr:row>158</xdr:row>
      <xdr:rowOff>188685</xdr:rowOff>
    </xdr:to>
    <xdr:cxnSp macro="">
      <xdr:nvCxnSpPr>
        <xdr:cNvPr id="214" name="Straight Connector 213">
          <a:extLst>
            <a:ext uri="{FF2B5EF4-FFF2-40B4-BE49-F238E27FC236}">
              <a16:creationId xmlns:a16="http://schemas.microsoft.com/office/drawing/2014/main" id="{34BC5CFC-2B4D-3F0E-0295-CD7158066378}"/>
            </a:ext>
          </a:extLst>
        </xdr:cNvPr>
        <xdr:cNvCxnSpPr/>
      </xdr:nvCxnSpPr>
      <xdr:spPr>
        <a:xfrm>
          <a:off x="13549024029" y="31223857"/>
          <a:ext cx="1741714" cy="13026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707573</xdr:colOff>
      <xdr:row>158</xdr:row>
      <xdr:rowOff>130628</xdr:rowOff>
    </xdr:from>
    <xdr:ext cx="1093226"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5</xdr:col>
      <xdr:colOff>130631</xdr:colOff>
      <xdr:row>151</xdr:row>
      <xdr:rowOff>65314</xdr:rowOff>
    </xdr:from>
    <xdr:ext cx="1093226"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6</xdr:col>
      <xdr:colOff>500743</xdr:colOff>
      <xdr:row>155</xdr:row>
      <xdr:rowOff>50800</xdr:rowOff>
    </xdr:from>
    <xdr:to>
      <xdr:col>6</xdr:col>
      <xdr:colOff>653143</xdr:colOff>
      <xdr:row>156</xdr:row>
      <xdr:rowOff>14514</xdr:rowOff>
    </xdr:to>
    <xdr:sp macro="" textlink="">
      <xdr:nvSpPr>
        <xdr:cNvPr id="219" name="Oval 218">
          <a:extLst>
            <a:ext uri="{FF2B5EF4-FFF2-40B4-BE49-F238E27FC236}">
              <a16:creationId xmlns:a16="http://schemas.microsoft.com/office/drawing/2014/main" id="{CF09FCA8-0DFD-872B-EEE3-55CF4FD1754E}"/>
            </a:ext>
          </a:extLst>
        </xdr:cNvPr>
        <xdr:cNvSpPr/>
      </xdr:nvSpPr>
      <xdr:spPr>
        <a:xfrm>
          <a:off x="13549822314" y="31779029"/>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820060</xdr:colOff>
      <xdr:row>160</xdr:row>
      <xdr:rowOff>101605</xdr:rowOff>
    </xdr:from>
    <xdr:ext cx="1093226"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7</xdr:col>
      <xdr:colOff>460847</xdr:colOff>
      <xdr:row>155</xdr:row>
      <xdr:rowOff>47177</xdr:rowOff>
    </xdr:from>
    <xdr:ext cx="1093226"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5</xdr:col>
      <xdr:colOff>166914</xdr:colOff>
      <xdr:row>154</xdr:row>
      <xdr:rowOff>39914</xdr:rowOff>
    </xdr:from>
    <xdr:to>
      <xdr:col>6</xdr:col>
      <xdr:colOff>214086</xdr:colOff>
      <xdr:row>159</xdr:row>
      <xdr:rowOff>145142</xdr:rowOff>
    </xdr:to>
    <xdr:cxnSp macro="">
      <xdr:nvCxnSpPr>
        <xdr:cNvPr id="223" name="Straight Connector 222">
          <a:extLst>
            <a:ext uri="{FF2B5EF4-FFF2-40B4-BE49-F238E27FC236}">
              <a16:creationId xmlns:a16="http://schemas.microsoft.com/office/drawing/2014/main" id="{5FCC8AB6-90D8-AEA3-16D4-973203BB0BAA}"/>
            </a:ext>
          </a:extLst>
        </xdr:cNvPr>
        <xdr:cNvCxnSpPr/>
      </xdr:nvCxnSpPr>
      <xdr:spPr>
        <a:xfrm flipV="1">
          <a:off x="13550261371" y="31564943"/>
          <a:ext cx="874487" cy="112122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304802</xdr:colOff>
      <xdr:row>153</xdr:row>
      <xdr:rowOff>127000</xdr:rowOff>
    </xdr:from>
    <xdr:ext cx="1093226"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714829</xdr:colOff>
      <xdr:row>157</xdr:row>
      <xdr:rowOff>119743</xdr:rowOff>
    </xdr:from>
    <xdr:to>
      <xdr:col>6</xdr:col>
      <xdr:colOff>39914</xdr:colOff>
      <xdr:row>158</xdr:row>
      <xdr:rowOff>83457</xdr:rowOff>
    </xdr:to>
    <xdr:sp macro="" textlink="">
      <xdr:nvSpPr>
        <xdr:cNvPr id="226" name="Oval 225">
          <a:extLst>
            <a:ext uri="{FF2B5EF4-FFF2-40B4-BE49-F238E27FC236}">
              <a16:creationId xmlns:a16="http://schemas.microsoft.com/office/drawing/2014/main" id="{A68BC5FC-4F52-A5B5-FEC4-43429CC84FBF}"/>
            </a:ext>
          </a:extLst>
        </xdr:cNvPr>
        <xdr:cNvSpPr/>
      </xdr:nvSpPr>
      <xdr:spPr>
        <a:xfrm>
          <a:off x="13550435543" y="32254372"/>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166917</xdr:colOff>
      <xdr:row>160</xdr:row>
      <xdr:rowOff>112491</xdr:rowOff>
    </xdr:from>
    <xdr:ext cx="1093226"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7</xdr:col>
      <xdr:colOff>624144</xdr:colOff>
      <xdr:row>157</xdr:row>
      <xdr:rowOff>97977</xdr:rowOff>
    </xdr:from>
    <xdr:ext cx="1093226" cy="19075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809172</xdr:colOff>
      <xdr:row>152</xdr:row>
      <xdr:rowOff>119742</xdr:rowOff>
    </xdr:from>
    <xdr:to>
      <xdr:col>6</xdr:col>
      <xdr:colOff>0</xdr:colOff>
      <xdr:row>157</xdr:row>
      <xdr:rowOff>94342</xdr:rowOff>
    </xdr:to>
    <xdr:cxnSp macro="">
      <xdr:nvCxnSpPr>
        <xdr:cNvPr id="230" name="Straight Arrow Connector 229">
          <a:extLst>
            <a:ext uri="{FF2B5EF4-FFF2-40B4-BE49-F238E27FC236}">
              <a16:creationId xmlns:a16="http://schemas.microsoft.com/office/drawing/2014/main" id="{316B9C7B-3FD9-DAB1-55C2-9E50FD0576BC}"/>
            </a:ext>
          </a:extLst>
        </xdr:cNvPr>
        <xdr:cNvCxnSpPr/>
      </xdr:nvCxnSpPr>
      <xdr:spPr>
        <a:xfrm>
          <a:off x="13550475457" y="31238371"/>
          <a:ext cx="18143" cy="9906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101601</xdr:colOff>
      <xdr:row>154</xdr:row>
      <xdr:rowOff>97972</xdr:rowOff>
    </xdr:from>
    <xdr:ext cx="1093226"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776514</xdr:colOff>
      <xdr:row>151</xdr:row>
      <xdr:rowOff>148771</xdr:rowOff>
    </xdr:from>
    <xdr:to>
      <xdr:col>6</xdr:col>
      <xdr:colOff>101599</xdr:colOff>
      <xdr:row>152</xdr:row>
      <xdr:rowOff>112485</xdr:rowOff>
    </xdr:to>
    <xdr:sp macro="" textlink="">
      <xdr:nvSpPr>
        <xdr:cNvPr id="232" name="Oval 231">
          <a:extLst>
            <a:ext uri="{FF2B5EF4-FFF2-40B4-BE49-F238E27FC236}">
              <a16:creationId xmlns:a16="http://schemas.microsoft.com/office/drawing/2014/main" id="{ED914AD7-3F30-92B4-E6EC-E6E1087B34DD}"/>
            </a:ext>
          </a:extLst>
        </xdr:cNvPr>
        <xdr:cNvSpPr/>
      </xdr:nvSpPr>
      <xdr:spPr>
        <a:xfrm>
          <a:off x="13550373858" y="31064200"/>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736600</xdr:colOff>
      <xdr:row>151</xdr:row>
      <xdr:rowOff>134263</xdr:rowOff>
    </xdr:from>
    <xdr:ext cx="2042886" cy="197811"/>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𝑆𝑈𝐵</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𝑆𝑈𝐵</a:t>
              </a:r>
              <a:endParaRPr lang="en-US" sz="1100"/>
            </a:p>
          </xdr:txBody>
        </xdr:sp>
      </mc:Fallback>
    </mc:AlternateContent>
    <xdr:clientData/>
  </xdr:oneCellAnchor>
  <xdr:oneCellAnchor>
    <xdr:from>
      <xdr:col>4</xdr:col>
      <xdr:colOff>729345</xdr:colOff>
      <xdr:row>165</xdr:row>
      <xdr:rowOff>14519</xdr:rowOff>
    </xdr:from>
    <xdr:ext cx="1093226" cy="197811"/>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𝑄_𝐵</a:t>
              </a:r>
              <a:endParaRPr lang="en-US" sz="1100"/>
            </a:p>
          </xdr:txBody>
        </xdr:sp>
      </mc:Fallback>
    </mc:AlternateContent>
    <xdr:clientData/>
  </xdr:oneCellAnchor>
  <xdr:oneCellAnchor>
    <xdr:from>
      <xdr:col>4</xdr:col>
      <xdr:colOff>722088</xdr:colOff>
      <xdr:row>166</xdr:row>
      <xdr:rowOff>50805</xdr:rowOff>
    </xdr:from>
    <xdr:ext cx="1093226"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𝑃_𝐴∗𝑄_𝐴</a:t>
              </a:r>
              <a:endParaRPr lang="en-US" sz="1100"/>
            </a:p>
          </xdr:txBody>
        </xdr:sp>
      </mc:Fallback>
    </mc:AlternateContent>
    <xdr:clientData/>
  </xdr:oneCellAnchor>
  <xdr:oneCellAnchor>
    <xdr:from>
      <xdr:col>4</xdr:col>
      <xdr:colOff>711203</xdr:colOff>
      <xdr:row>168</xdr:row>
      <xdr:rowOff>10891</xdr:rowOff>
    </xdr:from>
    <xdr:ext cx="1093226"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r>
                <a:rPr lang="he-IL" sz="1100" b="0" i="0">
                  <a:latin typeface="Cambria Math" panose="02040503050406030204" pitchFamily="18" charset="0"/>
                </a:rPr>
                <a:t>&gt;</a:t>
              </a:r>
              <a:r>
                <a:rPr lang="en-US" sz="1100" b="0" i="0">
                  <a:latin typeface="Cambria Math" panose="02040503050406030204" pitchFamily="18" charset="0"/>
                </a:rPr>
                <a:t>𝑄_𝐴</a:t>
              </a:r>
              <a:endParaRPr lang="en-US" sz="1100"/>
            </a:p>
          </xdr:txBody>
        </xdr:sp>
      </mc:Fallback>
    </mc:AlternateContent>
    <xdr:clientData/>
  </xdr:oneCellAnchor>
  <xdr:oneCellAnchor>
    <xdr:from>
      <xdr:col>4</xdr:col>
      <xdr:colOff>714831</xdr:colOff>
      <xdr:row>169</xdr:row>
      <xdr:rowOff>14520</xdr:rowOff>
    </xdr:from>
    <xdr:ext cx="1093226"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𝑃_𝐵&lt;𝑃_𝐴</a:t>
              </a:r>
              <a:endParaRPr lang="en-US" sz="1100"/>
            </a:p>
          </xdr:txBody>
        </xdr:sp>
      </mc:Fallback>
    </mc:AlternateContent>
    <xdr:clientData/>
  </xdr:oneCellAnchor>
</xdr:wsDr>
</file>

<file path=xl/drawings/drawing14.xml><?xml version="1.0" encoding="utf-8"?>
<xdr:wsDr xmlns:xdr="http://schemas.openxmlformats.org/drawingml/2006/spreadsheetDrawing" xmlns:a="http://schemas.openxmlformats.org/drawingml/2006/main">
  <xdr:twoCellAnchor>
    <xdr:from>
      <xdr:col>3</xdr:col>
      <xdr:colOff>434562</xdr:colOff>
      <xdr:row>16</xdr:row>
      <xdr:rowOff>70743</xdr:rowOff>
    </xdr:from>
    <xdr:to>
      <xdr:col>3</xdr:col>
      <xdr:colOff>437931</xdr:colOff>
      <xdr:row>27</xdr:row>
      <xdr:rowOff>70743</xdr:rowOff>
    </xdr:to>
    <xdr:cxnSp macro="">
      <xdr:nvCxnSpPr>
        <xdr:cNvPr id="3" name="Straight Arrow Connector 2">
          <a:extLst>
            <a:ext uri="{FF2B5EF4-FFF2-40B4-BE49-F238E27FC236}">
              <a16:creationId xmlns:a16="http://schemas.microsoft.com/office/drawing/2014/main" id="{47A1818F-22A9-EC7A-655E-47947CD221E9}"/>
            </a:ext>
          </a:extLst>
        </xdr:cNvPr>
        <xdr:cNvCxnSpPr/>
      </xdr:nvCxnSpPr>
      <xdr:spPr>
        <a:xfrm flipH="1" flipV="1">
          <a:off x="13517667772" y="3304695"/>
          <a:ext cx="3369" cy="222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xdr:row>
      <xdr:rowOff>94324</xdr:rowOff>
    </xdr:from>
    <xdr:to>
      <xdr:col>3</xdr:col>
      <xdr:colOff>562573</xdr:colOff>
      <xdr:row>26</xdr:row>
      <xdr:rowOff>97692</xdr:rowOff>
    </xdr:to>
    <xdr:cxnSp macro="">
      <xdr:nvCxnSpPr>
        <xdr:cNvPr id="4" name="Straight Arrow Connector 3">
          <a:extLst>
            <a:ext uri="{FF2B5EF4-FFF2-40B4-BE49-F238E27FC236}">
              <a16:creationId xmlns:a16="http://schemas.microsoft.com/office/drawing/2014/main" id="{09305FEC-1662-8F8B-3A75-DCB6D7D8FEE0}"/>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xdr:row>
      <xdr:rowOff>39683</xdr:rowOff>
    </xdr:from>
    <xdr:ext cx="1119218"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25</xdr:row>
      <xdr:rowOff>191274</xdr:rowOff>
    </xdr:from>
    <xdr:ext cx="1119218"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424456</xdr:colOff>
      <xdr:row>17</xdr:row>
      <xdr:rowOff>114536</xdr:rowOff>
    </xdr:from>
    <xdr:to>
      <xdr:col>14</xdr:col>
      <xdr:colOff>434562</xdr:colOff>
      <xdr:row>26</xdr:row>
      <xdr:rowOff>70743</xdr:rowOff>
    </xdr:to>
    <xdr:cxnSp macro="">
      <xdr:nvCxnSpPr>
        <xdr:cNvPr id="11" name="Straight Arrow Connector 10">
          <a:extLst>
            <a:ext uri="{FF2B5EF4-FFF2-40B4-BE49-F238E27FC236}">
              <a16:creationId xmlns:a16="http://schemas.microsoft.com/office/drawing/2014/main" id="{C38BD8FB-24F2-DF45-B50E-2E231605624E}"/>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582786</xdr:colOff>
      <xdr:row>25</xdr:row>
      <xdr:rowOff>94324</xdr:rowOff>
    </xdr:from>
    <xdr:to>
      <xdr:col>14</xdr:col>
      <xdr:colOff>562573</xdr:colOff>
      <xdr:row>25</xdr:row>
      <xdr:rowOff>97692</xdr:rowOff>
    </xdr:to>
    <xdr:cxnSp macro="">
      <xdr:nvCxnSpPr>
        <xdr:cNvPr id="12" name="Straight Arrow Connector 11">
          <a:extLst>
            <a:ext uri="{FF2B5EF4-FFF2-40B4-BE49-F238E27FC236}">
              <a16:creationId xmlns:a16="http://schemas.microsoft.com/office/drawing/2014/main" id="{474F12E4-872F-6244-8308-CCE40D7FC4C6}"/>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669122</xdr:colOff>
      <xdr:row>16</xdr:row>
      <xdr:rowOff>121781</xdr:rowOff>
    </xdr:from>
    <xdr:ext cx="1119218"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19</xdr:col>
      <xdr:colOff>424456</xdr:colOff>
      <xdr:row>17</xdr:row>
      <xdr:rowOff>114536</xdr:rowOff>
    </xdr:from>
    <xdr:to>
      <xdr:col>19</xdr:col>
      <xdr:colOff>434562</xdr:colOff>
      <xdr:row>26</xdr:row>
      <xdr:rowOff>70743</xdr:rowOff>
    </xdr:to>
    <xdr:cxnSp macro="">
      <xdr:nvCxnSpPr>
        <xdr:cNvPr id="15" name="Straight Arrow Connector 14">
          <a:extLst>
            <a:ext uri="{FF2B5EF4-FFF2-40B4-BE49-F238E27FC236}">
              <a16:creationId xmlns:a16="http://schemas.microsoft.com/office/drawing/2014/main" id="{5AB18AD1-B004-9449-8757-E0C563AA971A}"/>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16</xdr:col>
      <xdr:colOff>582786</xdr:colOff>
      <xdr:row>25</xdr:row>
      <xdr:rowOff>94324</xdr:rowOff>
    </xdr:from>
    <xdr:to>
      <xdr:col>19</xdr:col>
      <xdr:colOff>562573</xdr:colOff>
      <xdr:row>25</xdr:row>
      <xdr:rowOff>97692</xdr:rowOff>
    </xdr:to>
    <xdr:cxnSp macro="">
      <xdr:nvCxnSpPr>
        <xdr:cNvPr id="16" name="Straight Arrow Connector 15">
          <a:extLst>
            <a:ext uri="{FF2B5EF4-FFF2-40B4-BE49-F238E27FC236}">
              <a16:creationId xmlns:a16="http://schemas.microsoft.com/office/drawing/2014/main" id="{647DC603-F684-8849-BFAA-7E0B118A0818}"/>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24</xdr:col>
      <xdr:colOff>424456</xdr:colOff>
      <xdr:row>17</xdr:row>
      <xdr:rowOff>114536</xdr:rowOff>
    </xdr:from>
    <xdr:to>
      <xdr:col>24</xdr:col>
      <xdr:colOff>434562</xdr:colOff>
      <xdr:row>26</xdr:row>
      <xdr:rowOff>70743</xdr:rowOff>
    </xdr:to>
    <xdr:cxnSp macro="">
      <xdr:nvCxnSpPr>
        <xdr:cNvPr id="19" name="Straight Arrow Connector 18">
          <a:extLst>
            <a:ext uri="{FF2B5EF4-FFF2-40B4-BE49-F238E27FC236}">
              <a16:creationId xmlns:a16="http://schemas.microsoft.com/office/drawing/2014/main" id="{4B1DE02F-F6D8-BA4B-9847-23D86E774D96}"/>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21</xdr:col>
      <xdr:colOff>582786</xdr:colOff>
      <xdr:row>25</xdr:row>
      <xdr:rowOff>94324</xdr:rowOff>
    </xdr:from>
    <xdr:to>
      <xdr:col>24</xdr:col>
      <xdr:colOff>562573</xdr:colOff>
      <xdr:row>25</xdr:row>
      <xdr:rowOff>97692</xdr:rowOff>
    </xdr:to>
    <xdr:cxnSp macro="">
      <xdr:nvCxnSpPr>
        <xdr:cNvPr id="20" name="Straight Arrow Connector 19">
          <a:extLst>
            <a:ext uri="{FF2B5EF4-FFF2-40B4-BE49-F238E27FC236}">
              <a16:creationId xmlns:a16="http://schemas.microsoft.com/office/drawing/2014/main" id="{C2474F42-77D9-DE45-B79E-71BB683C843B}"/>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23</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19</xdr:row>
      <xdr:rowOff>23581</xdr:rowOff>
    </xdr:from>
    <xdr:to>
      <xdr:col>3</xdr:col>
      <xdr:colOff>144854</xdr:colOff>
      <xdr:row>25</xdr:row>
      <xdr:rowOff>101061</xdr:rowOff>
    </xdr:to>
    <xdr:cxnSp macro="">
      <xdr:nvCxnSpPr>
        <xdr:cNvPr id="24" name="Straight Connector 23">
          <a:extLst>
            <a:ext uri="{FF2B5EF4-FFF2-40B4-BE49-F238E27FC236}">
              <a16:creationId xmlns:a16="http://schemas.microsoft.com/office/drawing/2014/main" id="{7016677E-2A60-14D2-B5DC-665A5D59DE0B}"/>
            </a:ext>
          </a:extLst>
        </xdr:cNvPr>
        <xdr:cNvCxnSpPr/>
      </xdr:nvCxnSpPr>
      <xdr:spPr>
        <a:xfrm flipV="1">
          <a:off x="13517960849" y="3257533"/>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18</xdr:row>
      <xdr:rowOff>80107</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19</xdr:row>
      <xdr:rowOff>121273</xdr:rowOff>
    </xdr:from>
    <xdr:to>
      <xdr:col>3</xdr:col>
      <xdr:colOff>168435</xdr:colOff>
      <xdr:row>24</xdr:row>
      <xdr:rowOff>192016</xdr:rowOff>
    </xdr:to>
    <xdr:cxnSp macro="">
      <xdr:nvCxnSpPr>
        <xdr:cNvPr id="26" name="Straight Connector 25">
          <a:extLst>
            <a:ext uri="{FF2B5EF4-FFF2-40B4-BE49-F238E27FC236}">
              <a16:creationId xmlns:a16="http://schemas.microsoft.com/office/drawing/2014/main" id="{A046F09F-E805-85E4-E9D2-4605BED85C67}"/>
            </a:ext>
          </a:extLst>
        </xdr:cNvPr>
        <xdr:cNvCxnSpPr/>
      </xdr:nvCxnSpPr>
      <xdr:spPr>
        <a:xfrm>
          <a:off x="13517937268" y="3355225"/>
          <a:ext cx="1741618" cy="108135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24</xdr:row>
      <xdr:rowOff>93582</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22</xdr:row>
      <xdr:rowOff>3369</xdr:rowOff>
    </xdr:from>
    <xdr:to>
      <xdr:col>2</xdr:col>
      <xdr:colOff>165067</xdr:colOff>
      <xdr:row>22</xdr:row>
      <xdr:rowOff>151592</xdr:rowOff>
    </xdr:to>
    <xdr:sp macro="" textlink="">
      <xdr:nvSpPr>
        <xdr:cNvPr id="30" name="Oval 29">
          <a:extLst>
            <a:ext uri="{FF2B5EF4-FFF2-40B4-BE49-F238E27FC236}">
              <a16:creationId xmlns:a16="http://schemas.microsoft.com/office/drawing/2014/main" id="{23E278CF-84B1-C50B-9CD3-D7E9443709A3}"/>
            </a:ext>
          </a:extLst>
        </xdr:cNvPr>
        <xdr:cNvSpPr/>
      </xdr:nvSpPr>
      <xdr:spPr>
        <a:xfrm>
          <a:off x="13518765968" y="3843687"/>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xdr:row>
      <xdr:rowOff>86851</xdr:rowOff>
    </xdr:from>
    <xdr:ext cx="1119218" cy="172227"/>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21</xdr:row>
      <xdr:rowOff>184538</xdr:rowOff>
    </xdr:from>
    <xdr:ext cx="111921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2</xdr:col>
      <xdr:colOff>87587</xdr:colOff>
      <xdr:row>19</xdr:row>
      <xdr:rowOff>107799</xdr:rowOff>
    </xdr:from>
    <xdr:to>
      <xdr:col>2</xdr:col>
      <xdr:colOff>97693</xdr:colOff>
      <xdr:row>21</xdr:row>
      <xdr:rowOff>178542</xdr:rowOff>
    </xdr:to>
    <xdr:cxnSp macro="">
      <xdr:nvCxnSpPr>
        <xdr:cNvPr id="34" name="Straight Arrow Connector 33">
          <a:extLst>
            <a:ext uri="{FF2B5EF4-FFF2-40B4-BE49-F238E27FC236}">
              <a16:creationId xmlns:a16="http://schemas.microsoft.com/office/drawing/2014/main" id="{BCD85487-09B9-1D35-C5D9-590AAEBF8B05}"/>
            </a:ext>
          </a:extLst>
        </xdr:cNvPr>
        <xdr:cNvCxnSpPr/>
      </xdr:nvCxnSpPr>
      <xdr:spPr>
        <a:xfrm flipH="1" flipV="1">
          <a:off x="13518833342" y="3543873"/>
          <a:ext cx="10106" cy="474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279602</xdr:colOff>
      <xdr:row>20</xdr:row>
      <xdr:rowOff>90213</xdr:rowOff>
    </xdr:from>
    <xdr:ext cx="1119218" cy="172227"/>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xdr:col>
      <xdr:colOff>296445</xdr:colOff>
      <xdr:row>17</xdr:row>
      <xdr:rowOff>13475</xdr:rowOff>
    </xdr:from>
    <xdr:to>
      <xdr:col>3</xdr:col>
      <xdr:colOff>434562</xdr:colOff>
      <xdr:row>23</xdr:row>
      <xdr:rowOff>90955</xdr:rowOff>
    </xdr:to>
    <xdr:cxnSp macro="">
      <xdr:nvCxnSpPr>
        <xdr:cNvPr id="36" name="Straight Connector 35">
          <a:extLst>
            <a:ext uri="{FF2B5EF4-FFF2-40B4-BE49-F238E27FC236}">
              <a16:creationId xmlns:a16="http://schemas.microsoft.com/office/drawing/2014/main" id="{2743D0AE-D953-9047-88A7-F4DC3F02877A}"/>
            </a:ext>
          </a:extLst>
        </xdr:cNvPr>
        <xdr:cNvCxnSpPr/>
      </xdr:nvCxnSpPr>
      <xdr:spPr>
        <a:xfrm flipV="1">
          <a:off x="13517671141" y="3045305"/>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16</xdr:row>
      <xdr:rowOff>107057</xdr:rowOff>
    </xdr:from>
    <xdr:ext cx="1119218"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474988</xdr:colOff>
      <xdr:row>20</xdr:row>
      <xdr:rowOff>104430</xdr:rowOff>
    </xdr:from>
    <xdr:to>
      <xdr:col>2</xdr:col>
      <xdr:colOff>629948</xdr:colOff>
      <xdr:row>21</xdr:row>
      <xdr:rowOff>50531</xdr:rowOff>
    </xdr:to>
    <xdr:sp macro="" textlink="">
      <xdr:nvSpPr>
        <xdr:cNvPr id="39" name="Oval 38">
          <a:extLst>
            <a:ext uri="{FF2B5EF4-FFF2-40B4-BE49-F238E27FC236}">
              <a16:creationId xmlns:a16="http://schemas.microsoft.com/office/drawing/2014/main" id="{AACED90A-C686-B50D-4917-7BB9028F88C2}"/>
            </a:ext>
          </a:extLst>
        </xdr:cNvPr>
        <xdr:cNvSpPr/>
      </xdr:nvSpPr>
      <xdr:spPr>
        <a:xfrm>
          <a:off x="13518301087" y="414687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20</xdr:row>
      <xdr:rowOff>80108</xdr:rowOff>
    </xdr:from>
    <xdr:ext cx="1119218" cy="197811"/>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twoCellAnchor>
    <xdr:from>
      <xdr:col>2</xdr:col>
      <xdr:colOff>538993</xdr:colOff>
      <xdr:row>21</xdr:row>
      <xdr:rowOff>60637</xdr:rowOff>
    </xdr:from>
    <xdr:to>
      <xdr:col>2</xdr:col>
      <xdr:colOff>549099</xdr:colOff>
      <xdr:row>23</xdr:row>
      <xdr:rowOff>154960</xdr:rowOff>
    </xdr:to>
    <xdr:cxnSp macro="">
      <xdr:nvCxnSpPr>
        <xdr:cNvPr id="41" name="Straight Arrow Connector 40">
          <a:extLst>
            <a:ext uri="{FF2B5EF4-FFF2-40B4-BE49-F238E27FC236}">
              <a16:creationId xmlns:a16="http://schemas.microsoft.com/office/drawing/2014/main" id="{951F45E8-C7BA-BB2F-980F-C651D90CF031}"/>
            </a:ext>
          </a:extLst>
        </xdr:cNvPr>
        <xdr:cNvCxnSpPr/>
      </xdr:nvCxnSpPr>
      <xdr:spPr>
        <a:xfrm>
          <a:off x="13518381936" y="4305199"/>
          <a:ext cx="10106" cy="4985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57268</xdr:colOff>
      <xdr:row>22</xdr:row>
      <xdr:rowOff>9364</xdr:rowOff>
    </xdr:from>
    <xdr:ext cx="1119218" cy="172227"/>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458144</xdr:colOff>
      <xdr:row>23</xdr:row>
      <xdr:rowOff>138117</xdr:rowOff>
    </xdr:from>
    <xdr:to>
      <xdr:col>2</xdr:col>
      <xdr:colOff>613104</xdr:colOff>
      <xdr:row>24</xdr:row>
      <xdr:rowOff>84218</xdr:rowOff>
    </xdr:to>
    <xdr:sp macro="" textlink="">
      <xdr:nvSpPr>
        <xdr:cNvPr id="45" name="Oval 44">
          <a:extLst>
            <a:ext uri="{FF2B5EF4-FFF2-40B4-BE49-F238E27FC236}">
              <a16:creationId xmlns:a16="http://schemas.microsoft.com/office/drawing/2014/main" id="{9189E7CF-8999-545E-9BAC-F361AFDC5137}"/>
            </a:ext>
          </a:extLst>
        </xdr:cNvPr>
        <xdr:cNvSpPr/>
      </xdr:nvSpPr>
      <xdr:spPr>
        <a:xfrm>
          <a:off x="13518317931" y="478692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346978</xdr:colOff>
      <xdr:row>23</xdr:row>
      <xdr:rowOff>171062</xdr:rowOff>
    </xdr:from>
    <xdr:ext cx="1691086" cy="197811"/>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r>
                      <a:rPr lang="he-IL" sz="1100" b="0" i="1">
                        <a:latin typeface="Cambria Math" panose="02040503050406030204" pitchFamily="18" charset="0"/>
                      </a:rPr>
                      <m:t> </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𝑇</a:t>
              </a:r>
              <a:r>
                <a:rPr lang="he-IL" sz="1100" b="0" i="0">
                  <a:latin typeface="Cambria Math" panose="02040503050406030204" pitchFamily="18" charset="0"/>
                </a:rPr>
                <a:t> </a:t>
              </a:r>
              <a:endParaRPr lang="en-US" sz="1100"/>
            </a:p>
          </xdr:txBody>
        </xdr:sp>
      </mc:Fallback>
    </mc:AlternateContent>
    <xdr:clientData/>
  </xdr:oneCellAnchor>
  <xdr:oneCellAnchor>
    <xdr:from>
      <xdr:col>1</xdr:col>
      <xdr:colOff>764695</xdr:colOff>
      <xdr:row>26</xdr:row>
      <xdr:rowOff>107063</xdr:rowOff>
    </xdr:from>
    <xdr:ext cx="1119218"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8</xdr:col>
      <xdr:colOff>117906</xdr:colOff>
      <xdr:row>14</xdr:row>
      <xdr:rowOff>198012</xdr:rowOff>
    </xdr:from>
    <xdr:ext cx="647599"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8</xdr:col>
      <xdr:colOff>107799</xdr:colOff>
      <xdr:row>17</xdr:row>
      <xdr:rowOff>16102</xdr:rowOff>
    </xdr:from>
    <xdr:ext cx="647599"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〖↓𝑄〗_𝐵∗𝑃_𝐵↑</a:t>
              </a:r>
              <a:endParaRPr lang="en-US" sz="1100"/>
            </a:p>
          </xdr:txBody>
        </xdr:sp>
      </mc:Fallback>
    </mc:AlternateContent>
    <xdr:clientData/>
  </xdr:oneCellAnchor>
  <xdr:oneCellAnchor>
    <xdr:from>
      <xdr:col>8</xdr:col>
      <xdr:colOff>84219</xdr:colOff>
      <xdr:row>25</xdr:row>
      <xdr:rowOff>22840</xdr:rowOff>
    </xdr:from>
    <xdr:ext cx="64759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7</xdr:col>
      <xdr:colOff>552467</xdr:colOff>
      <xdr:row>27</xdr:row>
      <xdr:rowOff>46420</xdr:rowOff>
    </xdr:from>
    <xdr:ext cx="1223649"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↓𝑄_𝐶∗𝑃_𝐶↓</a:t>
              </a:r>
              <a:endParaRPr lang="en-US" sz="1100"/>
            </a:p>
          </xdr:txBody>
        </xdr:sp>
      </mc:Fallback>
    </mc:AlternateContent>
    <xdr:clientData/>
  </xdr:oneCellAnchor>
  <xdr:twoCellAnchor>
    <xdr:from>
      <xdr:col>3</xdr:col>
      <xdr:colOff>434562</xdr:colOff>
      <xdr:row>35</xdr:row>
      <xdr:rowOff>70743</xdr:rowOff>
    </xdr:from>
    <xdr:to>
      <xdr:col>3</xdr:col>
      <xdr:colOff>437931</xdr:colOff>
      <xdr:row>46</xdr:row>
      <xdr:rowOff>70743</xdr:rowOff>
    </xdr:to>
    <xdr:cxnSp macro="">
      <xdr:nvCxnSpPr>
        <xdr:cNvPr id="53" name="Straight Arrow Connector 52">
          <a:extLst>
            <a:ext uri="{FF2B5EF4-FFF2-40B4-BE49-F238E27FC236}">
              <a16:creationId xmlns:a16="http://schemas.microsoft.com/office/drawing/2014/main" id="{FCB36FCA-18FC-BB4F-9452-C93CF9243785}"/>
            </a:ext>
          </a:extLst>
        </xdr:cNvPr>
        <xdr:cNvCxnSpPr/>
      </xdr:nvCxnSpPr>
      <xdr:spPr>
        <a:xfrm flipH="1" flipV="1">
          <a:off x="13537602845" y="3346206"/>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45</xdr:row>
      <xdr:rowOff>94324</xdr:rowOff>
    </xdr:from>
    <xdr:to>
      <xdr:col>3</xdr:col>
      <xdr:colOff>562573</xdr:colOff>
      <xdr:row>45</xdr:row>
      <xdr:rowOff>97692</xdr:rowOff>
    </xdr:to>
    <xdr:cxnSp macro="">
      <xdr:nvCxnSpPr>
        <xdr:cNvPr id="54" name="Straight Arrow Connector 53">
          <a:extLst>
            <a:ext uri="{FF2B5EF4-FFF2-40B4-BE49-F238E27FC236}">
              <a16:creationId xmlns:a16="http://schemas.microsoft.com/office/drawing/2014/main" id="{AA9F559A-F44B-A049-9384-10C59AAA0B34}"/>
            </a:ext>
          </a:extLst>
        </xdr:cNvPr>
        <xdr:cNvCxnSpPr/>
      </xdr:nvCxnSpPr>
      <xdr:spPr>
        <a:xfrm flipV="1">
          <a:off x="13537478203" y="5416951"/>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38</xdr:row>
      <xdr:rowOff>23581</xdr:rowOff>
    </xdr:from>
    <xdr:to>
      <xdr:col>3</xdr:col>
      <xdr:colOff>144854</xdr:colOff>
      <xdr:row>44</xdr:row>
      <xdr:rowOff>101061</xdr:rowOff>
    </xdr:to>
    <xdr:cxnSp macro="">
      <xdr:nvCxnSpPr>
        <xdr:cNvPr id="57" name="Straight Connector 56">
          <a:extLst>
            <a:ext uri="{FF2B5EF4-FFF2-40B4-BE49-F238E27FC236}">
              <a16:creationId xmlns:a16="http://schemas.microsoft.com/office/drawing/2014/main" id="{39C8EDDD-C26B-C440-B133-DD4F9F2C79C2}"/>
            </a:ext>
          </a:extLst>
        </xdr:cNvPr>
        <xdr:cNvCxnSpPr/>
      </xdr:nvCxnSpPr>
      <xdr:spPr>
        <a:xfrm flipV="1">
          <a:off x="13537895922" y="3913193"/>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79612</xdr:rowOff>
    </xdr:from>
    <xdr:to>
      <xdr:col>3</xdr:col>
      <xdr:colOff>409433</xdr:colOff>
      <xdr:row>43</xdr:row>
      <xdr:rowOff>192016</xdr:rowOff>
    </xdr:to>
    <xdr:cxnSp macro="">
      <xdr:nvCxnSpPr>
        <xdr:cNvPr id="59" name="Straight Connector 58">
          <a:extLst>
            <a:ext uri="{FF2B5EF4-FFF2-40B4-BE49-F238E27FC236}">
              <a16:creationId xmlns:a16="http://schemas.microsoft.com/office/drawing/2014/main" id="{B4233FC2-73CA-A744-B83B-A1B0AAF4393A}"/>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41</xdr:row>
      <xdr:rowOff>3369</xdr:rowOff>
    </xdr:from>
    <xdr:to>
      <xdr:col>2</xdr:col>
      <xdr:colOff>165067</xdr:colOff>
      <xdr:row>41</xdr:row>
      <xdr:rowOff>151592</xdr:rowOff>
    </xdr:to>
    <xdr:sp macro="" textlink="">
      <xdr:nvSpPr>
        <xdr:cNvPr id="61" name="Oval 60">
          <a:extLst>
            <a:ext uri="{FF2B5EF4-FFF2-40B4-BE49-F238E27FC236}">
              <a16:creationId xmlns:a16="http://schemas.microsoft.com/office/drawing/2014/main" id="{05901328-7A00-0D4E-9BA0-E9B716E35F89}"/>
            </a:ext>
          </a:extLst>
        </xdr:cNvPr>
        <xdr:cNvSpPr/>
      </xdr:nvSpPr>
      <xdr:spPr>
        <a:xfrm>
          <a:off x="13538702156" y="450713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36</xdr:row>
      <xdr:rowOff>13475</xdr:rowOff>
    </xdr:from>
    <xdr:to>
      <xdr:col>3</xdr:col>
      <xdr:colOff>434562</xdr:colOff>
      <xdr:row>42</xdr:row>
      <xdr:rowOff>90955</xdr:rowOff>
    </xdr:to>
    <xdr:cxnSp macro="">
      <xdr:nvCxnSpPr>
        <xdr:cNvPr id="66" name="Straight Connector 65">
          <a:extLst>
            <a:ext uri="{FF2B5EF4-FFF2-40B4-BE49-F238E27FC236}">
              <a16:creationId xmlns:a16="http://schemas.microsoft.com/office/drawing/2014/main" id="{4687BE4E-7A77-8F4B-BD6E-5A51D0E24535}"/>
            </a:ext>
          </a:extLst>
        </xdr:cNvPr>
        <xdr:cNvCxnSpPr/>
      </xdr:nvCxnSpPr>
      <xdr:spPr>
        <a:xfrm flipV="1">
          <a:off x="13537606214" y="3493654"/>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440869</xdr:colOff>
      <xdr:row>39</xdr:row>
      <xdr:rowOff>77893</xdr:rowOff>
    </xdr:from>
    <xdr:to>
      <xdr:col>2</xdr:col>
      <xdr:colOff>595829</xdr:colOff>
      <xdr:row>40</xdr:row>
      <xdr:rowOff>23994</xdr:rowOff>
    </xdr:to>
    <xdr:sp macro="" textlink="">
      <xdr:nvSpPr>
        <xdr:cNvPr id="68" name="Oval 67">
          <a:extLst>
            <a:ext uri="{FF2B5EF4-FFF2-40B4-BE49-F238E27FC236}">
              <a16:creationId xmlns:a16="http://schemas.microsoft.com/office/drawing/2014/main" id="{BDA09D9D-2025-CC47-B244-F484DF2C7347}"/>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1</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185760</xdr:colOff>
      <xdr:row>41</xdr:row>
      <xdr:rowOff>117523</xdr:rowOff>
    </xdr:from>
    <xdr:to>
      <xdr:col>3</xdr:col>
      <xdr:colOff>439761</xdr:colOff>
      <xdr:row>41</xdr:row>
      <xdr:rowOff>144060</xdr:rowOff>
    </xdr:to>
    <xdr:cxnSp macro="">
      <xdr:nvCxnSpPr>
        <xdr:cNvPr id="77" name="Straight Connector 76">
          <a:extLst>
            <a:ext uri="{FF2B5EF4-FFF2-40B4-BE49-F238E27FC236}">
              <a16:creationId xmlns:a16="http://schemas.microsoft.com/office/drawing/2014/main" id="{9FCA3732-62E3-3133-17BB-09609B8FD22F}"/>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636895</xdr:colOff>
      <xdr:row>39</xdr:row>
      <xdr:rowOff>189552</xdr:rowOff>
    </xdr:from>
    <xdr:to>
      <xdr:col>3</xdr:col>
      <xdr:colOff>432178</xdr:colOff>
      <xdr:row>39</xdr:row>
      <xdr:rowOff>193344</xdr:rowOff>
    </xdr:to>
    <xdr:cxnSp macro="">
      <xdr:nvCxnSpPr>
        <xdr:cNvPr id="78" name="Straight Connector 77">
          <a:extLst>
            <a:ext uri="{FF2B5EF4-FFF2-40B4-BE49-F238E27FC236}">
              <a16:creationId xmlns:a16="http://schemas.microsoft.com/office/drawing/2014/main" id="{BB0782EE-C58D-A04A-143B-1EBA21454924}"/>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102357</xdr:colOff>
      <xdr:row>37</xdr:row>
      <xdr:rowOff>117523</xdr:rowOff>
    </xdr:from>
    <xdr:to>
      <xdr:col>3</xdr:col>
      <xdr:colOff>428388</xdr:colOff>
      <xdr:row>41</xdr:row>
      <xdr:rowOff>79612</xdr:rowOff>
    </xdr:to>
    <xdr:sp macro="" textlink="">
      <xdr:nvSpPr>
        <xdr:cNvPr id="87" name="Triangle 86">
          <a:extLst>
            <a:ext uri="{FF2B5EF4-FFF2-40B4-BE49-F238E27FC236}">
              <a16:creationId xmlns:a16="http://schemas.microsoft.com/office/drawing/2014/main" id="{326A3C43-DD55-445B-4F0E-47DD497C80B3}"/>
            </a:ext>
          </a:extLst>
        </xdr:cNvPr>
        <xdr:cNvSpPr/>
      </xdr:nvSpPr>
      <xdr:spPr>
        <a:xfrm>
          <a:off x="13537612388" y="7692030"/>
          <a:ext cx="1152478" cy="780955"/>
        </a:xfrm>
        <a:prstGeom prst="triangle">
          <a:avLst>
            <a:gd name="adj" fmla="val 1705"/>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434562</xdr:colOff>
      <xdr:row>35</xdr:row>
      <xdr:rowOff>70743</xdr:rowOff>
    </xdr:from>
    <xdr:to>
      <xdr:col>9</xdr:col>
      <xdr:colOff>437931</xdr:colOff>
      <xdr:row>46</xdr:row>
      <xdr:rowOff>70743</xdr:rowOff>
    </xdr:to>
    <xdr:cxnSp macro="">
      <xdr:nvCxnSpPr>
        <xdr:cNvPr id="88" name="Straight Arrow Connector 87">
          <a:extLst>
            <a:ext uri="{FF2B5EF4-FFF2-40B4-BE49-F238E27FC236}">
              <a16:creationId xmlns:a16="http://schemas.microsoft.com/office/drawing/2014/main" id="{D608549C-795D-A643-9A21-DA4654BED920}"/>
            </a:ext>
          </a:extLst>
        </xdr:cNvPr>
        <xdr:cNvCxnSpPr/>
      </xdr:nvCxnSpPr>
      <xdr:spPr>
        <a:xfrm flipH="1" flipV="1">
          <a:off x="13537602845" y="7235818"/>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45</xdr:row>
      <xdr:rowOff>94324</xdr:rowOff>
    </xdr:from>
    <xdr:to>
      <xdr:col>9</xdr:col>
      <xdr:colOff>562573</xdr:colOff>
      <xdr:row>45</xdr:row>
      <xdr:rowOff>97692</xdr:rowOff>
    </xdr:to>
    <xdr:cxnSp macro="">
      <xdr:nvCxnSpPr>
        <xdr:cNvPr id="89" name="Straight Arrow Connector 88">
          <a:extLst>
            <a:ext uri="{FF2B5EF4-FFF2-40B4-BE49-F238E27FC236}">
              <a16:creationId xmlns:a16="http://schemas.microsoft.com/office/drawing/2014/main" id="{1F206E05-5582-0D48-8FF3-E0864BA9A0C7}"/>
            </a:ext>
          </a:extLst>
        </xdr:cNvPr>
        <xdr:cNvCxnSpPr/>
      </xdr:nvCxnSpPr>
      <xdr:spPr>
        <a:xfrm flipV="1">
          <a:off x="13537478203" y="9306563"/>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6737</xdr:colOff>
      <xdr:row>38</xdr:row>
      <xdr:rowOff>23581</xdr:rowOff>
    </xdr:from>
    <xdr:to>
      <xdr:col>9</xdr:col>
      <xdr:colOff>144854</xdr:colOff>
      <xdr:row>44</xdr:row>
      <xdr:rowOff>101061</xdr:rowOff>
    </xdr:to>
    <xdr:cxnSp macro="">
      <xdr:nvCxnSpPr>
        <xdr:cNvPr id="92" name="Straight Connector 91">
          <a:extLst>
            <a:ext uri="{FF2B5EF4-FFF2-40B4-BE49-F238E27FC236}">
              <a16:creationId xmlns:a16="http://schemas.microsoft.com/office/drawing/2014/main" id="{8CDE7F0F-C47C-B24E-BD1C-173D5F475A7F}"/>
            </a:ext>
          </a:extLst>
        </xdr:cNvPr>
        <xdr:cNvCxnSpPr/>
      </xdr:nvCxnSpPr>
      <xdr:spPr>
        <a:xfrm flipV="1">
          <a:off x="13537895922" y="7802805"/>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37</xdr:row>
      <xdr:rowOff>79612</xdr:rowOff>
    </xdr:from>
    <xdr:to>
      <xdr:col>9</xdr:col>
      <xdr:colOff>409433</xdr:colOff>
      <xdr:row>43</xdr:row>
      <xdr:rowOff>192016</xdr:rowOff>
    </xdr:to>
    <xdr:cxnSp macro="">
      <xdr:nvCxnSpPr>
        <xdr:cNvPr id="94" name="Straight Connector 93">
          <a:extLst>
            <a:ext uri="{FF2B5EF4-FFF2-40B4-BE49-F238E27FC236}">
              <a16:creationId xmlns:a16="http://schemas.microsoft.com/office/drawing/2014/main" id="{72895E6E-4F0C-F84D-8CBC-BF88A949BA76}"/>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41</xdr:row>
      <xdr:rowOff>3369</xdr:rowOff>
    </xdr:from>
    <xdr:to>
      <xdr:col>8</xdr:col>
      <xdr:colOff>165067</xdr:colOff>
      <xdr:row>41</xdr:row>
      <xdr:rowOff>151592</xdr:rowOff>
    </xdr:to>
    <xdr:sp macro="" textlink="">
      <xdr:nvSpPr>
        <xdr:cNvPr id="96" name="Oval 95">
          <a:extLst>
            <a:ext uri="{FF2B5EF4-FFF2-40B4-BE49-F238E27FC236}">
              <a16:creationId xmlns:a16="http://schemas.microsoft.com/office/drawing/2014/main" id="{2B46C1BC-6E19-0F4B-9F03-95F6602243AF}"/>
            </a:ext>
          </a:extLst>
        </xdr:cNvPr>
        <xdr:cNvSpPr/>
      </xdr:nvSpPr>
      <xdr:spPr>
        <a:xfrm>
          <a:off x="13538702156" y="839674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296445</xdr:colOff>
      <xdr:row>36</xdr:row>
      <xdr:rowOff>13475</xdr:rowOff>
    </xdr:from>
    <xdr:to>
      <xdr:col>9</xdr:col>
      <xdr:colOff>434562</xdr:colOff>
      <xdr:row>42</xdr:row>
      <xdr:rowOff>90955</xdr:rowOff>
    </xdr:to>
    <xdr:cxnSp macro="">
      <xdr:nvCxnSpPr>
        <xdr:cNvPr id="99" name="Straight Connector 98">
          <a:extLst>
            <a:ext uri="{FF2B5EF4-FFF2-40B4-BE49-F238E27FC236}">
              <a16:creationId xmlns:a16="http://schemas.microsoft.com/office/drawing/2014/main" id="{C310CC27-1DF6-684A-AFC3-F9E2ED22F86E}"/>
            </a:ext>
          </a:extLst>
        </xdr:cNvPr>
        <xdr:cNvCxnSpPr/>
      </xdr:nvCxnSpPr>
      <xdr:spPr>
        <a:xfrm flipV="1">
          <a:off x="13537606214" y="7383266"/>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440869</xdr:colOff>
      <xdr:row>39</xdr:row>
      <xdr:rowOff>77893</xdr:rowOff>
    </xdr:from>
    <xdr:to>
      <xdr:col>8</xdr:col>
      <xdr:colOff>595829</xdr:colOff>
      <xdr:row>40</xdr:row>
      <xdr:rowOff>23994</xdr:rowOff>
    </xdr:to>
    <xdr:sp macro="" textlink="">
      <xdr:nvSpPr>
        <xdr:cNvPr id="101" name="Oval 100">
          <a:extLst>
            <a:ext uri="{FF2B5EF4-FFF2-40B4-BE49-F238E27FC236}">
              <a16:creationId xmlns:a16="http://schemas.microsoft.com/office/drawing/2014/main" id="{0898FEE9-3E36-134E-AB91-A10AFCCEFC41}"/>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7</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8</xdr:col>
      <xdr:colOff>185760</xdr:colOff>
      <xdr:row>41</xdr:row>
      <xdr:rowOff>117523</xdr:rowOff>
    </xdr:from>
    <xdr:to>
      <xdr:col>9</xdr:col>
      <xdr:colOff>439761</xdr:colOff>
      <xdr:row>41</xdr:row>
      <xdr:rowOff>144060</xdr:rowOff>
    </xdr:to>
    <xdr:cxnSp macro="">
      <xdr:nvCxnSpPr>
        <xdr:cNvPr id="104" name="Straight Connector 103">
          <a:extLst>
            <a:ext uri="{FF2B5EF4-FFF2-40B4-BE49-F238E27FC236}">
              <a16:creationId xmlns:a16="http://schemas.microsoft.com/office/drawing/2014/main" id="{D6C73FE3-159A-D24E-94D2-DCA16FEE81CE}"/>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636895</xdr:colOff>
      <xdr:row>39</xdr:row>
      <xdr:rowOff>189552</xdr:rowOff>
    </xdr:from>
    <xdr:to>
      <xdr:col>9</xdr:col>
      <xdr:colOff>432178</xdr:colOff>
      <xdr:row>39</xdr:row>
      <xdr:rowOff>193344</xdr:rowOff>
    </xdr:to>
    <xdr:cxnSp macro="">
      <xdr:nvCxnSpPr>
        <xdr:cNvPr id="105" name="Straight Connector 104">
          <a:extLst>
            <a:ext uri="{FF2B5EF4-FFF2-40B4-BE49-F238E27FC236}">
              <a16:creationId xmlns:a16="http://schemas.microsoft.com/office/drawing/2014/main" id="{D8F59684-740B-D348-99BE-2E023A603580}"/>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580029</xdr:colOff>
      <xdr:row>37</xdr:row>
      <xdr:rowOff>113731</xdr:rowOff>
    </xdr:from>
    <xdr:to>
      <xdr:col>9</xdr:col>
      <xdr:colOff>417014</xdr:colOff>
      <xdr:row>39</xdr:row>
      <xdr:rowOff>155433</xdr:rowOff>
    </xdr:to>
    <xdr:sp macro="" textlink="">
      <xdr:nvSpPr>
        <xdr:cNvPr id="106" name="Triangle 105">
          <a:extLst>
            <a:ext uri="{FF2B5EF4-FFF2-40B4-BE49-F238E27FC236}">
              <a16:creationId xmlns:a16="http://schemas.microsoft.com/office/drawing/2014/main" id="{B928322F-5857-804F-A80B-0F45130AB224}"/>
            </a:ext>
          </a:extLst>
        </xdr:cNvPr>
        <xdr:cNvSpPr/>
      </xdr:nvSpPr>
      <xdr:spPr>
        <a:xfrm>
          <a:off x="13532665075" y="7688238"/>
          <a:ext cx="663433" cy="451135"/>
        </a:xfrm>
        <a:prstGeom prst="triangle">
          <a:avLst>
            <a:gd name="adj" fmla="val 170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434562</xdr:colOff>
      <xdr:row>55</xdr:row>
      <xdr:rowOff>70743</xdr:rowOff>
    </xdr:from>
    <xdr:to>
      <xdr:col>3</xdr:col>
      <xdr:colOff>437931</xdr:colOff>
      <xdr:row>66</xdr:row>
      <xdr:rowOff>70743</xdr:rowOff>
    </xdr:to>
    <xdr:cxnSp macro="">
      <xdr:nvCxnSpPr>
        <xdr:cNvPr id="107" name="Straight Arrow Connector 106">
          <a:extLst>
            <a:ext uri="{FF2B5EF4-FFF2-40B4-BE49-F238E27FC236}">
              <a16:creationId xmlns:a16="http://schemas.microsoft.com/office/drawing/2014/main" id="{31ECFB3C-8E6D-CD47-B408-2B4DB421DCEE}"/>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65</xdr:row>
      <xdr:rowOff>94324</xdr:rowOff>
    </xdr:from>
    <xdr:to>
      <xdr:col>3</xdr:col>
      <xdr:colOff>562573</xdr:colOff>
      <xdr:row>65</xdr:row>
      <xdr:rowOff>97692</xdr:rowOff>
    </xdr:to>
    <xdr:cxnSp macro="">
      <xdr:nvCxnSpPr>
        <xdr:cNvPr id="108" name="Straight Arrow Connector 107">
          <a:extLst>
            <a:ext uri="{FF2B5EF4-FFF2-40B4-BE49-F238E27FC236}">
              <a16:creationId xmlns:a16="http://schemas.microsoft.com/office/drawing/2014/main" id="{0CAA1582-FC59-4C44-9EF1-BA204AA924B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58</xdr:row>
      <xdr:rowOff>23581</xdr:rowOff>
    </xdr:from>
    <xdr:to>
      <xdr:col>3</xdr:col>
      <xdr:colOff>419263</xdr:colOff>
      <xdr:row>65</xdr:row>
      <xdr:rowOff>93621</xdr:rowOff>
    </xdr:to>
    <xdr:cxnSp macro="">
      <xdr:nvCxnSpPr>
        <xdr:cNvPr id="111" name="Straight Connector 110">
          <a:extLst>
            <a:ext uri="{FF2B5EF4-FFF2-40B4-BE49-F238E27FC236}">
              <a16:creationId xmlns:a16="http://schemas.microsoft.com/office/drawing/2014/main" id="{A82D6784-CFE2-E846-8EB3-A32040067B46}"/>
            </a:ext>
          </a:extLst>
        </xdr:cNvPr>
        <xdr:cNvCxnSpPr/>
      </xdr:nvCxnSpPr>
      <xdr:spPr>
        <a:xfrm flipV="1">
          <a:off x="13535432051" y="11828068"/>
          <a:ext cx="2065154"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58</xdr:row>
      <xdr:rowOff>121273</xdr:rowOff>
    </xdr:from>
    <xdr:to>
      <xdr:col>3</xdr:col>
      <xdr:colOff>168435</xdr:colOff>
      <xdr:row>63</xdr:row>
      <xdr:rowOff>192016</xdr:rowOff>
    </xdr:to>
    <xdr:cxnSp macro="">
      <xdr:nvCxnSpPr>
        <xdr:cNvPr id="113" name="Straight Connector 112">
          <a:extLst>
            <a:ext uri="{FF2B5EF4-FFF2-40B4-BE49-F238E27FC236}">
              <a16:creationId xmlns:a16="http://schemas.microsoft.com/office/drawing/2014/main" id="{B436EB8B-E6A0-1343-AC31-8C29C0E4B8DA}"/>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61</xdr:row>
      <xdr:rowOff>3369</xdr:rowOff>
    </xdr:from>
    <xdr:to>
      <xdr:col>2</xdr:col>
      <xdr:colOff>165067</xdr:colOff>
      <xdr:row>61</xdr:row>
      <xdr:rowOff>151592</xdr:rowOff>
    </xdr:to>
    <xdr:sp macro="" textlink="">
      <xdr:nvSpPr>
        <xdr:cNvPr id="115" name="Oval 114">
          <a:extLst>
            <a:ext uri="{FF2B5EF4-FFF2-40B4-BE49-F238E27FC236}">
              <a16:creationId xmlns:a16="http://schemas.microsoft.com/office/drawing/2014/main" id="{41C97DDD-2508-0943-8FBC-B821A9652768}"/>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65</xdr:row>
      <xdr:rowOff>86851</xdr:rowOff>
    </xdr:from>
    <xdr:ext cx="111921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60</xdr:row>
      <xdr:rowOff>184538</xdr:rowOff>
    </xdr:from>
    <xdr:ext cx="111921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56</xdr:row>
      <xdr:rowOff>13475</xdr:rowOff>
    </xdr:from>
    <xdr:to>
      <xdr:col>3</xdr:col>
      <xdr:colOff>434562</xdr:colOff>
      <xdr:row>62</xdr:row>
      <xdr:rowOff>90955</xdr:rowOff>
    </xdr:to>
    <xdr:cxnSp macro="">
      <xdr:nvCxnSpPr>
        <xdr:cNvPr id="120" name="Straight Connector 119">
          <a:extLst>
            <a:ext uri="{FF2B5EF4-FFF2-40B4-BE49-F238E27FC236}">
              <a16:creationId xmlns:a16="http://schemas.microsoft.com/office/drawing/2014/main" id="{BC67E1EC-6ECF-F84E-87BC-BEF8D9FD56F5}"/>
            </a:ext>
          </a:extLst>
        </xdr:cNvPr>
        <xdr:cNvCxnSpPr/>
      </xdr:nvCxnSpPr>
      <xdr:spPr>
        <a:xfrm flipV="1">
          <a:off x="13535416752" y="3473411"/>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55</xdr:row>
      <xdr:rowOff>107057</xdr:rowOff>
    </xdr:from>
    <xdr:ext cx="111921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9</xdr:col>
      <xdr:colOff>434562</xdr:colOff>
      <xdr:row>55</xdr:row>
      <xdr:rowOff>70743</xdr:rowOff>
    </xdr:from>
    <xdr:to>
      <xdr:col>9</xdr:col>
      <xdr:colOff>437931</xdr:colOff>
      <xdr:row>66</xdr:row>
      <xdr:rowOff>70743</xdr:rowOff>
    </xdr:to>
    <xdr:cxnSp macro="">
      <xdr:nvCxnSpPr>
        <xdr:cNvPr id="129" name="Straight Arrow Connector 128">
          <a:extLst>
            <a:ext uri="{FF2B5EF4-FFF2-40B4-BE49-F238E27FC236}">
              <a16:creationId xmlns:a16="http://schemas.microsoft.com/office/drawing/2014/main" id="{BBC3483A-5B01-7A4D-A983-A4109F79C07D}"/>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65</xdr:row>
      <xdr:rowOff>94324</xdr:rowOff>
    </xdr:from>
    <xdr:to>
      <xdr:col>9</xdr:col>
      <xdr:colOff>562573</xdr:colOff>
      <xdr:row>65</xdr:row>
      <xdr:rowOff>97692</xdr:rowOff>
    </xdr:to>
    <xdr:cxnSp macro="">
      <xdr:nvCxnSpPr>
        <xdr:cNvPr id="130" name="Straight Arrow Connector 129">
          <a:extLst>
            <a:ext uri="{FF2B5EF4-FFF2-40B4-BE49-F238E27FC236}">
              <a16:creationId xmlns:a16="http://schemas.microsoft.com/office/drawing/2014/main" id="{BA025C14-377F-1C45-8C1E-F0C01E97242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58</xdr:row>
      <xdr:rowOff>23581</xdr:rowOff>
    </xdr:from>
    <xdr:to>
      <xdr:col>9</xdr:col>
      <xdr:colOff>455897</xdr:colOff>
      <xdr:row>65</xdr:row>
      <xdr:rowOff>93621</xdr:rowOff>
    </xdr:to>
    <xdr:cxnSp macro="">
      <xdr:nvCxnSpPr>
        <xdr:cNvPr id="133" name="Straight Connector 132">
          <a:extLst>
            <a:ext uri="{FF2B5EF4-FFF2-40B4-BE49-F238E27FC236}">
              <a16:creationId xmlns:a16="http://schemas.microsoft.com/office/drawing/2014/main" id="{073C736D-5AA2-D948-B06C-68EB57321F03}"/>
            </a:ext>
          </a:extLst>
        </xdr:cNvPr>
        <xdr:cNvCxnSpPr/>
      </xdr:nvCxnSpPr>
      <xdr:spPr>
        <a:xfrm flipV="1">
          <a:off x="13530437532" y="11828068"/>
          <a:ext cx="2101788"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58</xdr:row>
      <xdr:rowOff>121273</xdr:rowOff>
    </xdr:from>
    <xdr:to>
      <xdr:col>9</xdr:col>
      <xdr:colOff>168435</xdr:colOff>
      <xdr:row>63</xdr:row>
      <xdr:rowOff>192016</xdr:rowOff>
    </xdr:to>
    <xdr:cxnSp macro="">
      <xdr:nvCxnSpPr>
        <xdr:cNvPr id="135" name="Straight Connector 134">
          <a:extLst>
            <a:ext uri="{FF2B5EF4-FFF2-40B4-BE49-F238E27FC236}">
              <a16:creationId xmlns:a16="http://schemas.microsoft.com/office/drawing/2014/main" id="{CA950293-8430-8444-A8E6-18A2E6ECB235}"/>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61</xdr:row>
      <xdr:rowOff>3369</xdr:rowOff>
    </xdr:from>
    <xdr:to>
      <xdr:col>8</xdr:col>
      <xdr:colOff>165067</xdr:colOff>
      <xdr:row>61</xdr:row>
      <xdr:rowOff>151592</xdr:rowOff>
    </xdr:to>
    <xdr:sp macro="" textlink="">
      <xdr:nvSpPr>
        <xdr:cNvPr id="137" name="Oval 136">
          <a:extLst>
            <a:ext uri="{FF2B5EF4-FFF2-40B4-BE49-F238E27FC236}">
              <a16:creationId xmlns:a16="http://schemas.microsoft.com/office/drawing/2014/main" id="{5703EDA4-32D7-B54A-A523-9EB375DC4B36}"/>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207315</xdr:colOff>
      <xdr:row>65</xdr:row>
      <xdr:rowOff>78710</xdr:rowOff>
    </xdr:from>
    <xdr:ext cx="1119218"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18950</xdr:colOff>
      <xdr:row>60</xdr:row>
      <xdr:rowOff>180468</xdr:rowOff>
    </xdr:from>
    <xdr:ext cx="1119218"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300514</xdr:colOff>
      <xdr:row>57</xdr:row>
      <xdr:rowOff>115237</xdr:rowOff>
    </xdr:from>
    <xdr:to>
      <xdr:col>9</xdr:col>
      <xdr:colOff>438631</xdr:colOff>
      <xdr:row>63</xdr:row>
      <xdr:rowOff>192718</xdr:rowOff>
    </xdr:to>
    <xdr:cxnSp macro="">
      <xdr:nvCxnSpPr>
        <xdr:cNvPr id="142" name="Straight Connector 141">
          <a:extLst>
            <a:ext uri="{FF2B5EF4-FFF2-40B4-BE49-F238E27FC236}">
              <a16:creationId xmlns:a16="http://schemas.microsoft.com/office/drawing/2014/main" id="{F15C9B59-B406-A24A-8A8E-02FBDAB78AFD}"/>
            </a:ext>
          </a:extLst>
        </xdr:cNvPr>
        <xdr:cNvCxnSpPr/>
      </xdr:nvCxnSpPr>
      <xdr:spPr>
        <a:xfrm flipV="1">
          <a:off x="13530454798" y="11716199"/>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504182</xdr:colOff>
      <xdr:row>56</xdr:row>
      <xdr:rowOff>188466</xdr:rowOff>
    </xdr:from>
    <xdr:ext cx="111921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283674</xdr:colOff>
      <xdr:row>60</xdr:row>
      <xdr:rowOff>39303</xdr:rowOff>
    </xdr:from>
    <xdr:to>
      <xdr:col>8</xdr:col>
      <xdr:colOff>438634</xdr:colOff>
      <xdr:row>60</xdr:row>
      <xdr:rowOff>188929</xdr:rowOff>
    </xdr:to>
    <xdr:sp macro="" textlink="">
      <xdr:nvSpPr>
        <xdr:cNvPr id="144" name="Oval 143">
          <a:extLst>
            <a:ext uri="{FF2B5EF4-FFF2-40B4-BE49-F238E27FC236}">
              <a16:creationId xmlns:a16="http://schemas.microsoft.com/office/drawing/2014/main" id="{52C458C2-43C9-9245-B6B4-B987BB6B1634}"/>
            </a:ext>
          </a:extLst>
        </xdr:cNvPr>
        <xdr:cNvSpPr/>
      </xdr:nvSpPr>
      <xdr:spPr>
        <a:xfrm>
          <a:off x="13531281109" y="12250841"/>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8</xdr:col>
      <xdr:colOff>287182</xdr:colOff>
      <xdr:row>61</xdr:row>
      <xdr:rowOff>166611</xdr:rowOff>
    </xdr:from>
    <xdr:to>
      <xdr:col>8</xdr:col>
      <xdr:colOff>442142</xdr:colOff>
      <xdr:row>62</xdr:row>
      <xdr:rowOff>112711</xdr:rowOff>
    </xdr:to>
    <xdr:sp macro="" textlink="">
      <xdr:nvSpPr>
        <xdr:cNvPr id="148" name="Oval 147">
          <a:extLst>
            <a:ext uri="{FF2B5EF4-FFF2-40B4-BE49-F238E27FC236}">
              <a16:creationId xmlns:a16="http://schemas.microsoft.com/office/drawing/2014/main" id="{B44939B4-0EC4-5D4E-BE06-D053470461E3}"/>
            </a:ext>
          </a:extLst>
        </xdr:cNvPr>
        <xdr:cNvSpPr/>
      </xdr:nvSpPr>
      <xdr:spPr>
        <a:xfrm>
          <a:off x="13531277601" y="12581675"/>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688901</xdr:colOff>
      <xdr:row>61</xdr:row>
      <xdr:rowOff>150710</xdr:rowOff>
    </xdr:from>
    <xdr:ext cx="1691086" cy="190758"/>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679775</xdr:colOff>
      <xdr:row>65</xdr:row>
      <xdr:rowOff>70428</xdr:rowOff>
    </xdr:from>
    <xdr:ext cx="890708"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165067</xdr:colOff>
      <xdr:row>61</xdr:row>
      <xdr:rowOff>77481</xdr:rowOff>
    </xdr:from>
    <xdr:to>
      <xdr:col>3</xdr:col>
      <xdr:colOff>415192</xdr:colOff>
      <xdr:row>61</xdr:row>
      <xdr:rowOff>85481</xdr:rowOff>
    </xdr:to>
    <xdr:cxnSp macro="">
      <xdr:nvCxnSpPr>
        <xdr:cNvPr id="152" name="Straight Connector 151">
          <a:extLst>
            <a:ext uri="{FF2B5EF4-FFF2-40B4-BE49-F238E27FC236}">
              <a16:creationId xmlns:a16="http://schemas.microsoft.com/office/drawing/2014/main" id="{D0979ACA-41FF-949C-3C15-F7E2A413FEFE}"/>
            </a:ext>
          </a:extLst>
        </xdr:cNvPr>
        <xdr:cNvCxnSpPr>
          <a:endCxn id="115" idx="2"/>
        </xdr:cNvCxnSpPr>
      </xdr:nvCxnSpPr>
      <xdr:spPr>
        <a:xfrm flipV="1">
          <a:off x="13535436122" y="12085494"/>
          <a:ext cx="1076439" cy="800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606693</xdr:colOff>
      <xdr:row>63</xdr:row>
      <xdr:rowOff>48847</xdr:rowOff>
    </xdr:from>
    <xdr:to>
      <xdr:col>3</xdr:col>
      <xdr:colOff>407051</xdr:colOff>
      <xdr:row>63</xdr:row>
      <xdr:rowOff>50095</xdr:rowOff>
    </xdr:to>
    <xdr:cxnSp macro="">
      <xdr:nvCxnSpPr>
        <xdr:cNvPr id="155" name="Straight Connector 154">
          <a:extLst>
            <a:ext uri="{FF2B5EF4-FFF2-40B4-BE49-F238E27FC236}">
              <a16:creationId xmlns:a16="http://schemas.microsoft.com/office/drawing/2014/main" id="{E2D2FA9C-AE81-A3A8-0E6B-509BA9159663}"/>
            </a:ext>
          </a:extLst>
        </xdr:cNvPr>
        <xdr:cNvCxnSpPr/>
      </xdr:nvCxnSpPr>
      <xdr:spPr>
        <a:xfrm>
          <a:off x="13535444263" y="12463911"/>
          <a:ext cx="626672" cy="1248"/>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195385</xdr:colOff>
      <xdr:row>61</xdr:row>
      <xdr:rowOff>113974</xdr:rowOff>
    </xdr:from>
    <xdr:to>
      <xdr:col>3</xdr:col>
      <xdr:colOff>402982</xdr:colOff>
      <xdr:row>65</xdr:row>
      <xdr:rowOff>40705</xdr:rowOff>
    </xdr:to>
    <xdr:sp macro="" textlink="">
      <xdr:nvSpPr>
        <xdr:cNvPr id="168" name="Right Triangle 167">
          <a:extLst>
            <a:ext uri="{FF2B5EF4-FFF2-40B4-BE49-F238E27FC236}">
              <a16:creationId xmlns:a16="http://schemas.microsoft.com/office/drawing/2014/main" id="{7CEC8062-79BD-5F4E-3C95-9D1C1CD943AE}"/>
            </a:ext>
          </a:extLst>
        </xdr:cNvPr>
        <xdr:cNvSpPr/>
      </xdr:nvSpPr>
      <xdr:spPr>
        <a:xfrm rot="5400000">
          <a:off x="13535594871" y="12382499"/>
          <a:ext cx="740834" cy="103391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402979</xdr:colOff>
      <xdr:row>62</xdr:row>
      <xdr:rowOff>69198</xdr:rowOff>
    </xdr:from>
    <xdr:to>
      <xdr:col>9</xdr:col>
      <xdr:colOff>435544</xdr:colOff>
      <xdr:row>62</xdr:row>
      <xdr:rowOff>69199</xdr:rowOff>
    </xdr:to>
    <xdr:cxnSp macro="">
      <xdr:nvCxnSpPr>
        <xdr:cNvPr id="169" name="Straight Connector 168">
          <a:extLst>
            <a:ext uri="{FF2B5EF4-FFF2-40B4-BE49-F238E27FC236}">
              <a16:creationId xmlns:a16="http://schemas.microsoft.com/office/drawing/2014/main" id="{DB602FA3-0B52-3E1F-3634-81288B4A64BC}"/>
            </a:ext>
          </a:extLst>
        </xdr:cNvPr>
        <xdr:cNvCxnSpPr/>
      </xdr:nvCxnSpPr>
      <xdr:spPr>
        <a:xfrm>
          <a:off x="13530457885" y="12687788"/>
          <a:ext cx="858879" cy="1"/>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195384</xdr:colOff>
      <xdr:row>61</xdr:row>
      <xdr:rowOff>105833</xdr:rowOff>
    </xdr:from>
    <xdr:to>
      <xdr:col>9</xdr:col>
      <xdr:colOff>407051</xdr:colOff>
      <xdr:row>61</xdr:row>
      <xdr:rowOff>109903</xdr:rowOff>
    </xdr:to>
    <xdr:cxnSp macro="">
      <xdr:nvCxnSpPr>
        <xdr:cNvPr id="172" name="Straight Connector 171">
          <a:extLst>
            <a:ext uri="{FF2B5EF4-FFF2-40B4-BE49-F238E27FC236}">
              <a16:creationId xmlns:a16="http://schemas.microsoft.com/office/drawing/2014/main" id="{D0BDC753-BE91-B379-BE28-D491F83C64A7}"/>
            </a:ext>
          </a:extLst>
        </xdr:cNvPr>
        <xdr:cNvCxnSpPr/>
      </xdr:nvCxnSpPr>
      <xdr:spPr>
        <a:xfrm flipV="1">
          <a:off x="13530486378" y="12520897"/>
          <a:ext cx="1037981" cy="407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435545</xdr:colOff>
      <xdr:row>62</xdr:row>
      <xdr:rowOff>81413</xdr:rowOff>
    </xdr:from>
    <xdr:to>
      <xdr:col>9</xdr:col>
      <xdr:colOff>419263</xdr:colOff>
      <xdr:row>65</xdr:row>
      <xdr:rowOff>40705</xdr:rowOff>
    </xdr:to>
    <xdr:sp macro="" textlink="">
      <xdr:nvSpPr>
        <xdr:cNvPr id="175" name="Right Triangle 174">
          <a:extLst>
            <a:ext uri="{FF2B5EF4-FFF2-40B4-BE49-F238E27FC236}">
              <a16:creationId xmlns:a16="http://schemas.microsoft.com/office/drawing/2014/main" id="{34262379-6A4F-029E-7736-DD7B110263A2}"/>
            </a:ext>
          </a:extLst>
        </xdr:cNvPr>
        <xdr:cNvSpPr/>
      </xdr:nvSpPr>
      <xdr:spPr>
        <a:xfrm rot="5400000">
          <a:off x="13530594247" y="12579922"/>
          <a:ext cx="569869" cy="810032"/>
        </a:xfrm>
        <a:prstGeom prst="rtTriangl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750818</xdr:colOff>
      <xdr:row>85</xdr:row>
      <xdr:rowOff>135786</xdr:rowOff>
    </xdr:from>
    <xdr:to>
      <xdr:col>4</xdr:col>
      <xdr:colOff>766041</xdr:colOff>
      <xdr:row>97</xdr:row>
      <xdr:rowOff>126655</xdr:rowOff>
    </xdr:to>
    <xdr:cxnSp macro="">
      <xdr:nvCxnSpPr>
        <xdr:cNvPr id="176" name="Straight Arrow Connector 175">
          <a:extLst>
            <a:ext uri="{FF2B5EF4-FFF2-40B4-BE49-F238E27FC236}">
              <a16:creationId xmlns:a16="http://schemas.microsoft.com/office/drawing/2014/main" id="{8DD2C320-2EB0-5F4F-A053-988E059EB905}"/>
            </a:ext>
          </a:extLst>
        </xdr:cNvPr>
        <xdr:cNvCxnSpPr/>
      </xdr:nvCxnSpPr>
      <xdr:spPr>
        <a:xfrm flipV="1">
          <a:off x="13540549054" y="16837484"/>
          <a:ext cx="15223" cy="243502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123806</xdr:colOff>
      <xdr:row>96</xdr:row>
      <xdr:rowOff>99842</xdr:rowOff>
    </xdr:from>
    <xdr:to>
      <xdr:col>5</xdr:col>
      <xdr:colOff>171188</xdr:colOff>
      <xdr:row>96</xdr:row>
      <xdr:rowOff>121654</xdr:rowOff>
    </xdr:to>
    <xdr:cxnSp macro="">
      <xdr:nvCxnSpPr>
        <xdr:cNvPr id="177" name="Straight Arrow Connector 176">
          <a:extLst>
            <a:ext uri="{FF2B5EF4-FFF2-40B4-BE49-F238E27FC236}">
              <a16:creationId xmlns:a16="http://schemas.microsoft.com/office/drawing/2014/main" id="{9DB1BBAA-D987-4F4A-884B-AD2484E4CDD5}"/>
            </a:ext>
          </a:extLst>
        </xdr:cNvPr>
        <xdr:cNvCxnSpPr/>
      </xdr:nvCxnSpPr>
      <xdr:spPr>
        <a:xfrm flipV="1">
          <a:off x="13540317208" y="19042012"/>
          <a:ext cx="3354175" cy="2181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189877</xdr:colOff>
      <xdr:row>84</xdr:row>
      <xdr:rowOff>141750</xdr:rowOff>
    </xdr:from>
    <xdr:ext cx="1119218"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239623</xdr:colOff>
      <xdr:row>96</xdr:row>
      <xdr:rowOff>11557</xdr:rowOff>
    </xdr:from>
    <xdr:ext cx="111921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730849</xdr:colOff>
      <xdr:row>86</xdr:row>
      <xdr:rowOff>191698</xdr:rowOff>
    </xdr:from>
    <xdr:to>
      <xdr:col>4</xdr:col>
      <xdr:colOff>619026</xdr:colOff>
      <xdr:row>95</xdr:row>
      <xdr:rowOff>39937</xdr:rowOff>
    </xdr:to>
    <xdr:cxnSp macro="">
      <xdr:nvCxnSpPr>
        <xdr:cNvPr id="183" name="Straight Connector 182">
          <a:extLst>
            <a:ext uri="{FF2B5EF4-FFF2-40B4-BE49-F238E27FC236}">
              <a16:creationId xmlns:a16="http://schemas.microsoft.com/office/drawing/2014/main" id="{793C2C35-CE9E-0BF1-F649-1A8AC196F9CD}"/>
            </a:ext>
          </a:extLst>
        </xdr:cNvPr>
        <xdr:cNvCxnSpPr/>
      </xdr:nvCxnSpPr>
      <xdr:spPr>
        <a:xfrm>
          <a:off x="13540696069" y="17300755"/>
          <a:ext cx="2368271" cy="168135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734843</xdr:colOff>
      <xdr:row>86</xdr:row>
      <xdr:rowOff>103836</xdr:rowOff>
    </xdr:from>
    <xdr:to>
      <xdr:col>4</xdr:col>
      <xdr:colOff>623020</xdr:colOff>
      <xdr:row>95</xdr:row>
      <xdr:rowOff>35943</xdr:rowOff>
    </xdr:to>
    <xdr:cxnSp macro="">
      <xdr:nvCxnSpPr>
        <xdr:cNvPr id="184" name="Straight Connector 183">
          <a:extLst>
            <a:ext uri="{FF2B5EF4-FFF2-40B4-BE49-F238E27FC236}">
              <a16:creationId xmlns:a16="http://schemas.microsoft.com/office/drawing/2014/main" id="{BD600AAD-0447-4D63-A123-7CEC159AE863}"/>
            </a:ext>
          </a:extLst>
        </xdr:cNvPr>
        <xdr:cNvCxnSpPr/>
      </xdr:nvCxnSpPr>
      <xdr:spPr>
        <a:xfrm flipV="1">
          <a:off x="13540692075" y="17212893"/>
          <a:ext cx="2368271" cy="17652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74059</xdr:colOff>
      <xdr:row>94</xdr:row>
      <xdr:rowOff>161718</xdr:rowOff>
    </xdr:from>
    <xdr:ext cx="1119218"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58085</xdr:colOff>
      <xdr:row>86</xdr:row>
      <xdr:rowOff>37913</xdr:rowOff>
    </xdr:from>
    <xdr:ext cx="1119218"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191699</xdr:colOff>
      <xdr:row>90</xdr:row>
      <xdr:rowOff>107830</xdr:rowOff>
    </xdr:from>
    <xdr:to>
      <xdr:col>3</xdr:col>
      <xdr:colOff>367422</xdr:colOff>
      <xdr:row>91</xdr:row>
      <xdr:rowOff>95849</xdr:rowOff>
    </xdr:to>
    <xdr:sp macro="" textlink="">
      <xdr:nvSpPr>
        <xdr:cNvPr id="189" name="Oval 188">
          <a:extLst>
            <a:ext uri="{FF2B5EF4-FFF2-40B4-BE49-F238E27FC236}">
              <a16:creationId xmlns:a16="http://schemas.microsoft.com/office/drawing/2014/main" id="{D2519277-72E8-9C4A-2853-98FCDA501E7A}"/>
            </a:ext>
          </a:extLst>
        </xdr:cNvPr>
        <xdr:cNvSpPr/>
      </xdr:nvSpPr>
      <xdr:spPr>
        <a:xfrm>
          <a:off x="13541774371" y="1803160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191699</xdr:colOff>
      <xdr:row>84</xdr:row>
      <xdr:rowOff>35943</xdr:rowOff>
    </xdr:from>
    <xdr:to>
      <xdr:col>4</xdr:col>
      <xdr:colOff>678931</xdr:colOff>
      <xdr:row>91</xdr:row>
      <xdr:rowOff>195692</xdr:rowOff>
    </xdr:to>
    <xdr:cxnSp macro="">
      <xdr:nvCxnSpPr>
        <xdr:cNvPr id="190" name="Straight Connector 189">
          <a:extLst>
            <a:ext uri="{FF2B5EF4-FFF2-40B4-BE49-F238E27FC236}">
              <a16:creationId xmlns:a16="http://schemas.microsoft.com/office/drawing/2014/main" id="{57862CCD-3401-63DC-ABED-617D0F7FF03B}"/>
            </a:ext>
          </a:extLst>
        </xdr:cNvPr>
        <xdr:cNvCxnSpPr/>
      </xdr:nvCxnSpPr>
      <xdr:spPr>
        <a:xfrm flipV="1">
          <a:off x="13540636164" y="17145000"/>
          <a:ext cx="2140628" cy="15855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353620</xdr:colOff>
      <xdr:row>83</xdr:row>
      <xdr:rowOff>125775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670944</xdr:colOff>
      <xdr:row>88</xdr:row>
      <xdr:rowOff>143773</xdr:rowOff>
    </xdr:from>
    <xdr:to>
      <xdr:col>4</xdr:col>
      <xdr:colOff>19969</xdr:colOff>
      <xdr:row>89</xdr:row>
      <xdr:rowOff>131792</xdr:rowOff>
    </xdr:to>
    <xdr:sp macro="" textlink="">
      <xdr:nvSpPr>
        <xdr:cNvPr id="193" name="Oval 192">
          <a:extLst>
            <a:ext uri="{FF2B5EF4-FFF2-40B4-BE49-F238E27FC236}">
              <a16:creationId xmlns:a16="http://schemas.microsoft.com/office/drawing/2014/main" id="{9309C6C3-399C-2EB3-6639-5FBCA3196164}"/>
            </a:ext>
          </a:extLst>
        </xdr:cNvPr>
        <xdr:cNvSpPr/>
      </xdr:nvSpPr>
      <xdr:spPr>
        <a:xfrm>
          <a:off x="13541295126" y="18067547"/>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650976</xdr:colOff>
      <xdr:row>92</xdr:row>
      <xdr:rowOff>35943</xdr:rowOff>
    </xdr:from>
    <xdr:to>
      <xdr:col>4</xdr:col>
      <xdr:colOff>1</xdr:colOff>
      <xdr:row>93</xdr:row>
      <xdr:rowOff>23962</xdr:rowOff>
    </xdr:to>
    <xdr:sp macro="" textlink="">
      <xdr:nvSpPr>
        <xdr:cNvPr id="194" name="Oval 193">
          <a:extLst>
            <a:ext uri="{FF2B5EF4-FFF2-40B4-BE49-F238E27FC236}">
              <a16:creationId xmlns:a16="http://schemas.microsoft.com/office/drawing/2014/main" id="{97088358-8BAB-C230-6DEA-2F21F77A1378}"/>
            </a:ext>
          </a:extLst>
        </xdr:cNvPr>
        <xdr:cNvSpPr/>
      </xdr:nvSpPr>
      <xdr:spPr>
        <a:xfrm>
          <a:off x="13541315094" y="1877443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331478</xdr:colOff>
      <xdr:row>86</xdr:row>
      <xdr:rowOff>151760</xdr:rowOff>
    </xdr:from>
    <xdr:to>
      <xdr:col>4</xdr:col>
      <xdr:colOff>722862</xdr:colOff>
      <xdr:row>90</xdr:row>
      <xdr:rowOff>195691</xdr:rowOff>
    </xdr:to>
    <xdr:sp macro="" textlink="">
      <xdr:nvSpPr>
        <xdr:cNvPr id="195" name="Right Triangle 194">
          <a:extLst>
            <a:ext uri="{FF2B5EF4-FFF2-40B4-BE49-F238E27FC236}">
              <a16:creationId xmlns:a16="http://schemas.microsoft.com/office/drawing/2014/main" id="{BFFE226D-561C-261B-1E10-FAD446C0EBE7}"/>
            </a:ext>
          </a:extLst>
        </xdr:cNvPr>
        <xdr:cNvSpPr/>
      </xdr:nvSpPr>
      <xdr:spPr>
        <a:xfrm>
          <a:off x="13540592233" y="17668175"/>
          <a:ext cx="1218082" cy="858648"/>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658962</xdr:colOff>
      <xdr:row>83</xdr:row>
      <xdr:rowOff>19968</xdr:rowOff>
    </xdr:from>
    <xdr:to>
      <xdr:col>6</xdr:col>
      <xdr:colOff>794748</xdr:colOff>
      <xdr:row>83</xdr:row>
      <xdr:rowOff>175724</xdr:rowOff>
    </xdr:to>
    <xdr:sp macro="" textlink="">
      <xdr:nvSpPr>
        <xdr:cNvPr id="196" name="Right Triangle 195">
          <a:extLst>
            <a:ext uri="{FF2B5EF4-FFF2-40B4-BE49-F238E27FC236}">
              <a16:creationId xmlns:a16="http://schemas.microsoft.com/office/drawing/2014/main" id="{6F877899-B345-A45D-67F0-E0A8C296AD4D}"/>
            </a:ext>
          </a:extLst>
        </xdr:cNvPr>
        <xdr:cNvSpPr/>
      </xdr:nvSpPr>
      <xdr:spPr>
        <a:xfrm>
          <a:off x="13538866950" y="16925345"/>
          <a:ext cx="135786" cy="155756"/>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379403</xdr:colOff>
      <xdr:row>91</xdr:row>
      <xdr:rowOff>27956</xdr:rowOff>
    </xdr:from>
    <xdr:to>
      <xdr:col>4</xdr:col>
      <xdr:colOff>730850</xdr:colOff>
      <xdr:row>95</xdr:row>
      <xdr:rowOff>87862</xdr:rowOff>
    </xdr:to>
    <xdr:sp macro="" textlink="">
      <xdr:nvSpPr>
        <xdr:cNvPr id="197" name="Right Triangle 196">
          <a:extLst>
            <a:ext uri="{FF2B5EF4-FFF2-40B4-BE49-F238E27FC236}">
              <a16:creationId xmlns:a16="http://schemas.microsoft.com/office/drawing/2014/main" id="{40997AF5-2221-0BA1-7BC6-7342F05BF2BE}"/>
            </a:ext>
          </a:extLst>
        </xdr:cNvPr>
        <xdr:cNvSpPr/>
      </xdr:nvSpPr>
      <xdr:spPr>
        <a:xfrm rot="5400000">
          <a:off x="13540736006" y="18411006"/>
          <a:ext cx="874623" cy="1178145"/>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627012</xdr:colOff>
      <xdr:row>86</xdr:row>
      <xdr:rowOff>7987</xdr:rowOff>
    </xdr:from>
    <xdr:to>
      <xdr:col>6</xdr:col>
      <xdr:colOff>762798</xdr:colOff>
      <xdr:row>86</xdr:row>
      <xdr:rowOff>163743</xdr:rowOff>
    </xdr:to>
    <xdr:sp macro="" textlink="">
      <xdr:nvSpPr>
        <xdr:cNvPr id="198" name="Right Triangle 197">
          <a:extLst>
            <a:ext uri="{FF2B5EF4-FFF2-40B4-BE49-F238E27FC236}">
              <a16:creationId xmlns:a16="http://schemas.microsoft.com/office/drawing/2014/main" id="{D4F726D6-A540-9B65-9E1E-95FB4F3E079C}"/>
            </a:ext>
          </a:extLst>
        </xdr:cNvPr>
        <xdr:cNvSpPr/>
      </xdr:nvSpPr>
      <xdr:spPr>
        <a:xfrm>
          <a:off x="13538898900" y="17524402"/>
          <a:ext cx="135786" cy="155756"/>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67893</xdr:colOff>
      <xdr:row>87</xdr:row>
      <xdr:rowOff>3994</xdr:rowOff>
    </xdr:from>
    <xdr:to>
      <xdr:col>4</xdr:col>
      <xdr:colOff>698900</xdr:colOff>
      <xdr:row>89</xdr:row>
      <xdr:rowOff>35943</xdr:rowOff>
    </xdr:to>
    <xdr:sp macro="" textlink="">
      <xdr:nvSpPr>
        <xdr:cNvPr id="199" name="Right Triangle 198">
          <a:extLst>
            <a:ext uri="{FF2B5EF4-FFF2-40B4-BE49-F238E27FC236}">
              <a16:creationId xmlns:a16="http://schemas.microsoft.com/office/drawing/2014/main" id="{671DBAE6-8A8F-AA83-51AD-A2271C4E9550}"/>
            </a:ext>
          </a:extLst>
        </xdr:cNvPr>
        <xdr:cNvSpPr/>
      </xdr:nvSpPr>
      <xdr:spPr>
        <a:xfrm>
          <a:off x="13540616195" y="17724088"/>
          <a:ext cx="631007" cy="439308"/>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591068</xdr:colOff>
      <xdr:row>88</xdr:row>
      <xdr:rowOff>179716</xdr:rowOff>
    </xdr:from>
    <xdr:to>
      <xdr:col>6</xdr:col>
      <xdr:colOff>758804</xdr:colOff>
      <xdr:row>89</xdr:row>
      <xdr:rowOff>159748</xdr:rowOff>
    </xdr:to>
    <xdr:sp macro="" textlink="">
      <xdr:nvSpPr>
        <xdr:cNvPr id="200" name="Right Triangle 199">
          <a:extLst>
            <a:ext uri="{FF2B5EF4-FFF2-40B4-BE49-F238E27FC236}">
              <a16:creationId xmlns:a16="http://schemas.microsoft.com/office/drawing/2014/main" id="{F58B017A-C102-E7E3-7D03-28CC8920E4F1}"/>
            </a:ext>
          </a:extLst>
        </xdr:cNvPr>
        <xdr:cNvSpPr/>
      </xdr:nvSpPr>
      <xdr:spPr>
        <a:xfrm>
          <a:off x="13538902894" y="18103490"/>
          <a:ext cx="167736" cy="183711"/>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3997</xdr:colOff>
      <xdr:row>92</xdr:row>
      <xdr:rowOff>115817</xdr:rowOff>
    </xdr:from>
    <xdr:to>
      <xdr:col>4</xdr:col>
      <xdr:colOff>710882</xdr:colOff>
      <xdr:row>95</xdr:row>
      <xdr:rowOff>39937</xdr:rowOff>
    </xdr:to>
    <xdr:sp macro="" textlink="">
      <xdr:nvSpPr>
        <xdr:cNvPr id="201" name="Right Triangle 200">
          <a:extLst>
            <a:ext uri="{FF2B5EF4-FFF2-40B4-BE49-F238E27FC236}">
              <a16:creationId xmlns:a16="http://schemas.microsoft.com/office/drawing/2014/main" id="{DB17134C-DE54-9A06-6E21-3448BE476917}"/>
            </a:ext>
          </a:extLst>
        </xdr:cNvPr>
        <xdr:cNvSpPr/>
      </xdr:nvSpPr>
      <xdr:spPr>
        <a:xfrm rot="5400000">
          <a:off x="13540690077" y="18768444"/>
          <a:ext cx="535157" cy="706885"/>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563113</xdr:colOff>
      <xdr:row>91</xdr:row>
      <xdr:rowOff>195693</xdr:rowOff>
    </xdr:from>
    <xdr:to>
      <xdr:col>6</xdr:col>
      <xdr:colOff>776776</xdr:colOff>
      <xdr:row>92</xdr:row>
      <xdr:rowOff>195693</xdr:rowOff>
    </xdr:to>
    <xdr:sp macro="" textlink="">
      <xdr:nvSpPr>
        <xdr:cNvPr id="202" name="Right Triangle 201">
          <a:extLst>
            <a:ext uri="{FF2B5EF4-FFF2-40B4-BE49-F238E27FC236}">
              <a16:creationId xmlns:a16="http://schemas.microsoft.com/office/drawing/2014/main" id="{C56E8B11-7CFD-6D9C-81CF-459529E94C94}"/>
            </a:ext>
          </a:extLst>
        </xdr:cNvPr>
        <xdr:cNvSpPr/>
      </xdr:nvSpPr>
      <xdr:spPr>
        <a:xfrm>
          <a:off x="13538884922" y="18730504"/>
          <a:ext cx="213663" cy="203680"/>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39937</xdr:colOff>
      <xdr:row>89</xdr:row>
      <xdr:rowOff>67893</xdr:rowOff>
    </xdr:from>
    <xdr:to>
      <xdr:col>4</xdr:col>
      <xdr:colOff>690913</xdr:colOff>
      <xdr:row>92</xdr:row>
      <xdr:rowOff>71886</xdr:rowOff>
    </xdr:to>
    <xdr:sp macro="" textlink="">
      <xdr:nvSpPr>
        <xdr:cNvPr id="203" name="Rounded Rectangle 202">
          <a:extLst>
            <a:ext uri="{FF2B5EF4-FFF2-40B4-BE49-F238E27FC236}">
              <a16:creationId xmlns:a16="http://schemas.microsoft.com/office/drawing/2014/main" id="{D43E9690-B82B-7935-AEC2-CFA416B3BE6E}"/>
            </a:ext>
          </a:extLst>
        </xdr:cNvPr>
        <xdr:cNvSpPr/>
      </xdr:nvSpPr>
      <xdr:spPr>
        <a:xfrm>
          <a:off x="13540624182" y="18195346"/>
          <a:ext cx="650976" cy="615031"/>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810724</xdr:colOff>
      <xdr:row>89</xdr:row>
      <xdr:rowOff>79874</xdr:rowOff>
    </xdr:from>
    <xdr:to>
      <xdr:col>5</xdr:col>
      <xdr:colOff>119811</xdr:colOff>
      <xdr:row>92</xdr:row>
      <xdr:rowOff>111823</xdr:rowOff>
    </xdr:to>
    <xdr:sp macro="" textlink="">
      <xdr:nvSpPr>
        <xdr:cNvPr id="204" name="Left Brace 203">
          <a:extLst>
            <a:ext uri="{FF2B5EF4-FFF2-40B4-BE49-F238E27FC236}">
              <a16:creationId xmlns:a16="http://schemas.microsoft.com/office/drawing/2014/main" id="{8EDA8D7D-EA28-04E8-F5D2-04F288FA92F1}"/>
            </a:ext>
          </a:extLst>
        </xdr:cNvPr>
        <xdr:cNvSpPr/>
      </xdr:nvSpPr>
      <xdr:spPr>
        <a:xfrm>
          <a:off x="13540368585" y="18207327"/>
          <a:ext cx="135786" cy="64298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509374</xdr:colOff>
      <xdr:row>90</xdr:row>
      <xdr:rowOff>121782</xdr:rowOff>
    </xdr:from>
    <xdr:ext cx="1119218"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567107</xdr:colOff>
      <xdr:row>94</xdr:row>
      <xdr:rowOff>203679</xdr:rowOff>
    </xdr:from>
    <xdr:to>
      <xdr:col>6</xdr:col>
      <xdr:colOff>806730</xdr:colOff>
      <xdr:row>96</xdr:row>
      <xdr:rowOff>3993</xdr:rowOff>
    </xdr:to>
    <xdr:sp macro="" textlink="">
      <xdr:nvSpPr>
        <xdr:cNvPr id="206" name="Rounded Rectangle 205">
          <a:extLst>
            <a:ext uri="{FF2B5EF4-FFF2-40B4-BE49-F238E27FC236}">
              <a16:creationId xmlns:a16="http://schemas.microsoft.com/office/drawing/2014/main" id="{8DDED80E-DBD3-896C-798D-D711B25A81DE}"/>
            </a:ext>
          </a:extLst>
        </xdr:cNvPr>
        <xdr:cNvSpPr/>
      </xdr:nvSpPr>
      <xdr:spPr>
        <a:xfrm>
          <a:off x="13538854968" y="19349528"/>
          <a:ext cx="239623" cy="20767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411354</xdr:colOff>
      <xdr:row>89</xdr:row>
      <xdr:rowOff>155755</xdr:rowOff>
    </xdr:from>
    <xdr:to>
      <xdr:col>3</xdr:col>
      <xdr:colOff>786763</xdr:colOff>
      <xdr:row>92</xdr:row>
      <xdr:rowOff>23962</xdr:rowOff>
    </xdr:to>
    <xdr:sp macro="" textlink="">
      <xdr:nvSpPr>
        <xdr:cNvPr id="207" name="Triangle 206">
          <a:extLst>
            <a:ext uri="{FF2B5EF4-FFF2-40B4-BE49-F238E27FC236}">
              <a16:creationId xmlns:a16="http://schemas.microsoft.com/office/drawing/2014/main" id="{8B70CBAF-507A-7DD9-4E8D-D7BCDBC827F9}"/>
            </a:ext>
          </a:extLst>
        </xdr:cNvPr>
        <xdr:cNvSpPr/>
      </xdr:nvSpPr>
      <xdr:spPr>
        <a:xfrm rot="5400000">
          <a:off x="13541303112" y="18335126"/>
          <a:ext cx="479245" cy="375409"/>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559119</xdr:colOff>
      <xdr:row>97</xdr:row>
      <xdr:rowOff>163743</xdr:rowOff>
    </xdr:from>
    <xdr:to>
      <xdr:col>6</xdr:col>
      <xdr:colOff>758807</xdr:colOff>
      <xdr:row>99</xdr:row>
      <xdr:rowOff>35945</xdr:rowOff>
    </xdr:to>
    <xdr:sp macro="" textlink="">
      <xdr:nvSpPr>
        <xdr:cNvPr id="208" name="Triangle 207">
          <a:extLst>
            <a:ext uri="{FF2B5EF4-FFF2-40B4-BE49-F238E27FC236}">
              <a16:creationId xmlns:a16="http://schemas.microsoft.com/office/drawing/2014/main" id="{C0837A1B-0184-3202-3C30-48D6FDD66FDB}"/>
            </a:ext>
          </a:extLst>
        </xdr:cNvPr>
        <xdr:cNvSpPr/>
      </xdr:nvSpPr>
      <xdr:spPr>
        <a:xfrm rot="5400000">
          <a:off x="13538862955" y="19960566"/>
          <a:ext cx="279560" cy="199688"/>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347454</xdr:colOff>
      <xdr:row>99</xdr:row>
      <xdr:rowOff>50002</xdr:rowOff>
    </xdr:from>
    <xdr:ext cx="964479" cy="316882"/>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44</xdr:row>
      <xdr:rowOff>53211</xdr:rowOff>
    </xdr:from>
    <xdr:to>
      <xdr:col>6</xdr:col>
      <xdr:colOff>606620</xdr:colOff>
      <xdr:row>50</xdr:row>
      <xdr:rowOff>154594</xdr:rowOff>
    </xdr:to>
    <xdr:pic>
      <xdr:nvPicPr>
        <xdr:cNvPr id="2" name="Picture 1">
          <a:extLst>
            <a:ext uri="{FF2B5EF4-FFF2-40B4-BE49-F238E27FC236}">
              <a16:creationId xmlns:a16="http://schemas.microsoft.com/office/drawing/2014/main" id="{CF29D45C-A26A-3AE3-8429-3E07D2D0693F}"/>
            </a:ext>
          </a:extLst>
        </xdr:cNvPr>
        <xdr:cNvPicPr>
          <a:picLocks noChangeAspect="1"/>
        </xdr:cNvPicPr>
      </xdr:nvPicPr>
      <xdr:blipFill>
        <a:blip xmlns:r="http://schemas.openxmlformats.org/officeDocument/2006/relationships" r:embed="rId1"/>
        <a:stretch>
          <a:fillRect/>
        </a:stretch>
      </xdr:blipFill>
      <xdr:spPr>
        <a:xfrm>
          <a:off x="13536862598" y="6321619"/>
          <a:ext cx="5566005" cy="1314623"/>
        </a:xfrm>
        <a:prstGeom prst="rect">
          <a:avLst/>
        </a:prstGeom>
      </xdr:spPr>
    </xdr:pic>
    <xdr:clientData/>
  </xdr:twoCellAnchor>
  <xdr:oneCellAnchor>
    <xdr:from>
      <xdr:col>7</xdr:col>
      <xdr:colOff>461173</xdr:colOff>
      <xdr:row>4</xdr:row>
      <xdr:rowOff>23484</xdr:rowOff>
    </xdr:from>
    <xdr:ext cx="1406944"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𝑡</m:t>
                    </m:r>
                  </m:oMath>
                </m:oMathPara>
              </a14:m>
              <a:endParaRPr lang="en-US" sz="1100" kern="1200"/>
            </a:p>
          </xdr:txBody>
        </xdr:sp>
      </mc:Choice>
      <mc:Fallback xmlns="">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𝑄∗𝑡</a:t>
              </a:r>
              <a:endParaRPr lang="en-US" sz="1100" kern="1200"/>
            </a:p>
          </xdr:txBody>
        </xdr:sp>
      </mc:Fallback>
    </mc:AlternateContent>
    <xdr:clientData/>
  </xdr:oneCellAnchor>
  <xdr:twoCellAnchor editAs="oneCell">
    <xdr:from>
      <xdr:col>0</xdr:col>
      <xdr:colOff>0</xdr:colOff>
      <xdr:row>67</xdr:row>
      <xdr:rowOff>113519</xdr:rowOff>
    </xdr:from>
    <xdr:to>
      <xdr:col>6</xdr:col>
      <xdr:colOff>541705</xdr:colOff>
      <xdr:row>73</xdr:row>
      <xdr:rowOff>158346</xdr:rowOff>
    </xdr:to>
    <xdr:pic>
      <xdr:nvPicPr>
        <xdr:cNvPr id="4" name="Picture 3">
          <a:extLst>
            <a:ext uri="{FF2B5EF4-FFF2-40B4-BE49-F238E27FC236}">
              <a16:creationId xmlns:a16="http://schemas.microsoft.com/office/drawing/2014/main" id="{8927C012-295A-CD09-B920-F1A39BEFA3CA}"/>
            </a:ext>
          </a:extLst>
        </xdr:cNvPr>
        <xdr:cNvPicPr>
          <a:picLocks noChangeAspect="1"/>
        </xdr:cNvPicPr>
      </xdr:nvPicPr>
      <xdr:blipFill>
        <a:blip xmlns:r="http://schemas.openxmlformats.org/officeDocument/2006/relationships" r:embed="rId2"/>
        <a:stretch>
          <a:fillRect/>
        </a:stretch>
      </xdr:blipFill>
      <xdr:spPr>
        <a:xfrm>
          <a:off x="13495680432" y="13753901"/>
          <a:ext cx="5485980" cy="1266353"/>
        </a:xfrm>
        <a:prstGeom prst="rect">
          <a:avLst/>
        </a:prstGeom>
      </xdr:spPr>
    </xdr:pic>
    <xdr:clientData/>
  </xdr:twoCellAnchor>
  <xdr:oneCellAnchor>
    <xdr:from>
      <xdr:col>0</xdr:col>
      <xdr:colOff>539217</xdr:colOff>
      <xdr:row>92</xdr:row>
      <xdr:rowOff>78044</xdr:rowOff>
    </xdr:from>
    <xdr:ext cx="1406944"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92</xdr:row>
      <xdr:rowOff>81593</xdr:rowOff>
    </xdr:from>
    <xdr:ext cx="821609" cy="438325"/>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92</xdr:row>
      <xdr:rowOff>21285</xdr:rowOff>
    </xdr:from>
    <xdr:ext cx="1406944"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93</xdr:row>
      <xdr:rowOff>21287</xdr:rowOff>
    </xdr:from>
    <xdr:ext cx="1406944"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482459</xdr:colOff>
      <xdr:row>94</xdr:row>
      <xdr:rowOff>42571</xdr:rowOff>
    </xdr:from>
    <xdr:ext cx="1406944"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92</xdr:row>
      <xdr:rowOff>7096</xdr:rowOff>
    </xdr:from>
    <xdr:ext cx="1406944"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93</xdr:row>
      <xdr:rowOff>31929</xdr:rowOff>
    </xdr:from>
    <xdr:ext cx="1406944"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94</xdr:row>
      <xdr:rowOff>24834</xdr:rowOff>
    </xdr:from>
    <xdr:ext cx="1406944"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92</xdr:row>
      <xdr:rowOff>60308</xdr:rowOff>
    </xdr:from>
    <xdr:ext cx="821609" cy="4383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14</xdr:row>
      <xdr:rowOff>70743</xdr:rowOff>
    </xdr:from>
    <xdr:to>
      <xdr:col>3</xdr:col>
      <xdr:colOff>437931</xdr:colOff>
      <xdr:row>25</xdr:row>
      <xdr:rowOff>70743</xdr:rowOff>
    </xdr:to>
    <xdr:cxnSp macro="">
      <xdr:nvCxnSpPr>
        <xdr:cNvPr id="18" name="Straight Arrow Connector 17">
          <a:extLst>
            <a:ext uri="{FF2B5EF4-FFF2-40B4-BE49-F238E27FC236}">
              <a16:creationId xmlns:a16="http://schemas.microsoft.com/office/drawing/2014/main" id="{52CC0507-8EB2-B647-BC76-9E7160554D98}"/>
            </a:ext>
          </a:extLst>
        </xdr:cNvPr>
        <xdr:cNvCxnSpPr/>
      </xdr:nvCxnSpPr>
      <xdr:spPr>
        <a:xfrm flipH="1" flipV="1">
          <a:off x="13522077569" y="3321943"/>
          <a:ext cx="3369" cy="22352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xdr:row>
      <xdr:rowOff>94324</xdr:rowOff>
    </xdr:from>
    <xdr:to>
      <xdr:col>3</xdr:col>
      <xdr:colOff>562573</xdr:colOff>
      <xdr:row>24</xdr:row>
      <xdr:rowOff>97692</xdr:rowOff>
    </xdr:to>
    <xdr:cxnSp macro="">
      <xdr:nvCxnSpPr>
        <xdr:cNvPr id="19" name="Straight Arrow Connector 18">
          <a:extLst>
            <a:ext uri="{FF2B5EF4-FFF2-40B4-BE49-F238E27FC236}">
              <a16:creationId xmlns:a16="http://schemas.microsoft.com/office/drawing/2014/main" id="{993E2CE8-304F-6446-A7D4-38F0D7EB471A}"/>
            </a:ext>
          </a:extLst>
        </xdr:cNvPr>
        <xdr:cNvCxnSpPr/>
      </xdr:nvCxnSpPr>
      <xdr:spPr>
        <a:xfrm flipV="1">
          <a:off x="13521952927" y="5377524"/>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17</xdr:row>
      <xdr:rowOff>23581</xdr:rowOff>
    </xdr:from>
    <xdr:to>
      <xdr:col>3</xdr:col>
      <xdr:colOff>144854</xdr:colOff>
      <xdr:row>23</xdr:row>
      <xdr:rowOff>101061</xdr:rowOff>
    </xdr:to>
    <xdr:cxnSp macro="">
      <xdr:nvCxnSpPr>
        <xdr:cNvPr id="22" name="Straight Connector 21">
          <a:extLst>
            <a:ext uri="{FF2B5EF4-FFF2-40B4-BE49-F238E27FC236}">
              <a16:creationId xmlns:a16="http://schemas.microsoft.com/office/drawing/2014/main" id="{30C5E569-A9B2-4847-931F-772729469A57}"/>
            </a:ext>
          </a:extLst>
        </xdr:cNvPr>
        <xdr:cNvCxnSpPr/>
      </xdr:nvCxnSpPr>
      <xdr:spPr>
        <a:xfrm flipV="1">
          <a:off x="13522370646" y="3884381"/>
          <a:ext cx="1789117" cy="12966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16</xdr:row>
      <xdr:rowOff>80107</xdr:rowOff>
    </xdr:from>
    <xdr:ext cx="1119218"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17</xdr:row>
      <xdr:rowOff>121273</xdr:rowOff>
    </xdr:from>
    <xdr:to>
      <xdr:col>3</xdr:col>
      <xdr:colOff>168435</xdr:colOff>
      <xdr:row>22</xdr:row>
      <xdr:rowOff>192016</xdr:rowOff>
    </xdr:to>
    <xdr:cxnSp macro="">
      <xdr:nvCxnSpPr>
        <xdr:cNvPr id="24" name="Straight Connector 23">
          <a:extLst>
            <a:ext uri="{FF2B5EF4-FFF2-40B4-BE49-F238E27FC236}">
              <a16:creationId xmlns:a16="http://schemas.microsoft.com/office/drawing/2014/main" id="{6EFC7ADF-06D1-2245-B73A-0C63597760A4}"/>
            </a:ext>
          </a:extLst>
        </xdr:cNvPr>
        <xdr:cNvCxnSpPr/>
      </xdr:nvCxnSpPr>
      <xdr:spPr>
        <a:xfrm>
          <a:off x="13522347065" y="3982073"/>
          <a:ext cx="1741955" cy="108674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20</xdr:row>
      <xdr:rowOff>3369</xdr:rowOff>
    </xdr:from>
    <xdr:to>
      <xdr:col>2</xdr:col>
      <xdr:colOff>165067</xdr:colOff>
      <xdr:row>20</xdr:row>
      <xdr:rowOff>151592</xdr:rowOff>
    </xdr:to>
    <xdr:sp macro="" textlink="">
      <xdr:nvSpPr>
        <xdr:cNvPr id="26" name="Oval 25">
          <a:extLst>
            <a:ext uri="{FF2B5EF4-FFF2-40B4-BE49-F238E27FC236}">
              <a16:creationId xmlns:a16="http://schemas.microsoft.com/office/drawing/2014/main" id="{A35F3EEF-A3BA-8844-B474-DDD2E0319BEE}"/>
            </a:ext>
          </a:extLst>
        </xdr:cNvPr>
        <xdr:cNvSpPr/>
      </xdr:nvSpPr>
      <xdr:spPr>
        <a:xfrm>
          <a:off x="13523175933" y="4473769"/>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19</xdr:row>
      <xdr:rowOff>199298</xdr:rowOff>
    </xdr:from>
    <xdr:ext cx="1119218"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9</xdr:col>
      <xdr:colOff>434562</xdr:colOff>
      <xdr:row>14</xdr:row>
      <xdr:rowOff>70743</xdr:rowOff>
    </xdr:from>
    <xdr:to>
      <xdr:col>9</xdr:col>
      <xdr:colOff>437931</xdr:colOff>
      <xdr:row>25</xdr:row>
      <xdr:rowOff>70743</xdr:rowOff>
    </xdr:to>
    <xdr:cxnSp macro="">
      <xdr:nvCxnSpPr>
        <xdr:cNvPr id="41" name="Straight Arrow Connector 40">
          <a:extLst>
            <a:ext uri="{FF2B5EF4-FFF2-40B4-BE49-F238E27FC236}">
              <a16:creationId xmlns:a16="http://schemas.microsoft.com/office/drawing/2014/main" id="{7855FDEC-AC1A-524D-A257-CBCEEE44E6A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24</xdr:row>
      <xdr:rowOff>94324</xdr:rowOff>
    </xdr:from>
    <xdr:to>
      <xdr:col>9</xdr:col>
      <xdr:colOff>562573</xdr:colOff>
      <xdr:row>24</xdr:row>
      <xdr:rowOff>97692</xdr:rowOff>
    </xdr:to>
    <xdr:cxnSp macro="">
      <xdr:nvCxnSpPr>
        <xdr:cNvPr id="42" name="Straight Arrow Connector 41">
          <a:extLst>
            <a:ext uri="{FF2B5EF4-FFF2-40B4-BE49-F238E27FC236}">
              <a16:creationId xmlns:a16="http://schemas.microsoft.com/office/drawing/2014/main" id="{81877695-C6BA-BE45-85F1-5C340312C2D6}"/>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17</xdr:row>
      <xdr:rowOff>23581</xdr:rowOff>
    </xdr:from>
    <xdr:to>
      <xdr:col>9</xdr:col>
      <xdr:colOff>434585</xdr:colOff>
      <xdr:row>24</xdr:row>
      <xdr:rowOff>101262</xdr:rowOff>
    </xdr:to>
    <xdr:cxnSp macro="">
      <xdr:nvCxnSpPr>
        <xdr:cNvPr id="44" name="Straight Connector 43">
          <a:extLst>
            <a:ext uri="{FF2B5EF4-FFF2-40B4-BE49-F238E27FC236}">
              <a16:creationId xmlns:a16="http://schemas.microsoft.com/office/drawing/2014/main" id="{26CC395D-29C4-3B46-956E-D35C77D123F0}"/>
            </a:ext>
          </a:extLst>
        </xdr:cNvPr>
        <xdr:cNvCxnSpPr/>
      </xdr:nvCxnSpPr>
      <xdr:spPr>
        <a:xfrm flipV="1">
          <a:off x="13541309601" y="3466505"/>
          <a:ext cx="2081802" cy="149535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186680</xdr:colOff>
      <xdr:row>16</xdr:row>
      <xdr:rowOff>83655</xdr:rowOff>
    </xdr:from>
    <xdr:ext cx="1119218"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8</xdr:col>
      <xdr:colOff>81592</xdr:colOff>
      <xdr:row>14</xdr:row>
      <xdr:rowOff>117067</xdr:rowOff>
    </xdr:from>
    <xdr:to>
      <xdr:col>8</xdr:col>
      <xdr:colOff>81592</xdr:colOff>
      <xdr:row>23</xdr:row>
      <xdr:rowOff>156090</xdr:rowOff>
    </xdr:to>
    <xdr:cxnSp macro="">
      <xdr:nvCxnSpPr>
        <xdr:cNvPr id="46" name="Straight Connector 45">
          <a:extLst>
            <a:ext uri="{FF2B5EF4-FFF2-40B4-BE49-F238E27FC236}">
              <a16:creationId xmlns:a16="http://schemas.microsoft.com/office/drawing/2014/main" id="{D3E82944-890D-3541-8728-C0C294B4E375}"/>
            </a:ext>
          </a:extLst>
        </xdr:cNvPr>
        <xdr:cNvCxnSpPr/>
      </xdr:nvCxnSpPr>
      <xdr:spPr>
        <a:xfrm>
          <a:off x="13535734497" y="2947961"/>
          <a:ext cx="0" cy="1858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20</xdr:row>
      <xdr:rowOff>3369</xdr:rowOff>
    </xdr:from>
    <xdr:to>
      <xdr:col>8</xdr:col>
      <xdr:colOff>165067</xdr:colOff>
      <xdr:row>20</xdr:row>
      <xdr:rowOff>151592</xdr:rowOff>
    </xdr:to>
    <xdr:sp macro="" textlink="">
      <xdr:nvSpPr>
        <xdr:cNvPr id="48" name="Oval 47">
          <a:extLst>
            <a:ext uri="{FF2B5EF4-FFF2-40B4-BE49-F238E27FC236}">
              <a16:creationId xmlns:a16="http://schemas.microsoft.com/office/drawing/2014/main" id="{B6211BA5-0EB0-284D-9B79-EA3B89FEC0D5}"/>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366929</xdr:colOff>
      <xdr:row>20</xdr:row>
      <xdr:rowOff>30524</xdr:rowOff>
    </xdr:from>
    <xdr:ext cx="1119218" cy="19075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328579</xdr:colOff>
      <xdr:row>13</xdr:row>
      <xdr:rowOff>104940</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434562</xdr:colOff>
      <xdr:row>76</xdr:row>
      <xdr:rowOff>70743</xdr:rowOff>
    </xdr:from>
    <xdr:to>
      <xdr:col>3</xdr:col>
      <xdr:colOff>437931</xdr:colOff>
      <xdr:row>87</xdr:row>
      <xdr:rowOff>70743</xdr:rowOff>
    </xdr:to>
    <xdr:cxnSp macro="">
      <xdr:nvCxnSpPr>
        <xdr:cNvPr id="71" name="Straight Arrow Connector 70">
          <a:extLst>
            <a:ext uri="{FF2B5EF4-FFF2-40B4-BE49-F238E27FC236}">
              <a16:creationId xmlns:a16="http://schemas.microsoft.com/office/drawing/2014/main" id="{20E8F7FF-E4CC-AE48-A0E0-7441B111F93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86</xdr:row>
      <xdr:rowOff>94324</xdr:rowOff>
    </xdr:from>
    <xdr:to>
      <xdr:col>3</xdr:col>
      <xdr:colOff>562573</xdr:colOff>
      <xdr:row>86</xdr:row>
      <xdr:rowOff>97692</xdr:rowOff>
    </xdr:to>
    <xdr:cxnSp macro="">
      <xdr:nvCxnSpPr>
        <xdr:cNvPr id="72" name="Straight Arrow Connector 71">
          <a:extLst>
            <a:ext uri="{FF2B5EF4-FFF2-40B4-BE49-F238E27FC236}">
              <a16:creationId xmlns:a16="http://schemas.microsoft.com/office/drawing/2014/main" id="{E3B2593E-BEE0-CC45-93DA-D2DEFEE9D204}"/>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75</xdr:row>
      <xdr:rowOff>39683</xdr:rowOff>
    </xdr:from>
    <xdr:ext cx="1119218"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79</xdr:row>
      <xdr:rowOff>23581</xdr:rowOff>
    </xdr:from>
    <xdr:to>
      <xdr:col>3</xdr:col>
      <xdr:colOff>144854</xdr:colOff>
      <xdr:row>85</xdr:row>
      <xdr:rowOff>101061</xdr:rowOff>
    </xdr:to>
    <xdr:cxnSp macro="">
      <xdr:nvCxnSpPr>
        <xdr:cNvPr id="74" name="Straight Connector 73">
          <a:extLst>
            <a:ext uri="{FF2B5EF4-FFF2-40B4-BE49-F238E27FC236}">
              <a16:creationId xmlns:a16="http://schemas.microsoft.com/office/drawing/2014/main" id="{E9058464-4287-AE4D-AAC5-A9B27C1542CB}"/>
            </a:ext>
          </a:extLst>
        </xdr:cNvPr>
        <xdr:cNvCxnSpPr/>
      </xdr:nvCxnSpPr>
      <xdr:spPr>
        <a:xfrm flipV="1">
          <a:off x="13539804056" y="3461095"/>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78</xdr:row>
      <xdr:rowOff>80107</xdr:rowOff>
    </xdr:from>
    <xdr:ext cx="1119218"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79</xdr:row>
      <xdr:rowOff>121273</xdr:rowOff>
    </xdr:from>
    <xdr:to>
      <xdr:col>3</xdr:col>
      <xdr:colOff>168435</xdr:colOff>
      <xdr:row>84</xdr:row>
      <xdr:rowOff>192016</xdr:rowOff>
    </xdr:to>
    <xdr:cxnSp macro="">
      <xdr:nvCxnSpPr>
        <xdr:cNvPr id="76" name="Straight Connector 75">
          <a:extLst>
            <a:ext uri="{FF2B5EF4-FFF2-40B4-BE49-F238E27FC236}">
              <a16:creationId xmlns:a16="http://schemas.microsoft.com/office/drawing/2014/main" id="{6CB9B217-489C-3C4C-B1B4-8919A612D697}"/>
            </a:ext>
          </a:extLst>
        </xdr:cNvPr>
        <xdr:cNvCxnSpPr/>
      </xdr:nvCxnSpPr>
      <xdr:spPr>
        <a:xfrm>
          <a:off x="13539780475" y="3558787"/>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84</xdr:row>
      <xdr:rowOff>93582</xdr:rowOff>
    </xdr:from>
    <xdr:ext cx="1119218"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82</xdr:row>
      <xdr:rowOff>3369</xdr:rowOff>
    </xdr:from>
    <xdr:to>
      <xdr:col>2</xdr:col>
      <xdr:colOff>165067</xdr:colOff>
      <xdr:row>82</xdr:row>
      <xdr:rowOff>151592</xdr:rowOff>
    </xdr:to>
    <xdr:sp macro="" textlink="">
      <xdr:nvSpPr>
        <xdr:cNvPr id="78" name="Oval 77">
          <a:extLst>
            <a:ext uri="{FF2B5EF4-FFF2-40B4-BE49-F238E27FC236}">
              <a16:creationId xmlns:a16="http://schemas.microsoft.com/office/drawing/2014/main" id="{225EBFAD-9B5F-0848-9D7F-5B3693985F9D}"/>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86</xdr:row>
      <xdr:rowOff>86851</xdr:rowOff>
    </xdr:from>
    <xdr:ext cx="1119218"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81</xdr:row>
      <xdr:rowOff>199298</xdr:rowOff>
    </xdr:from>
    <xdr:ext cx="1119218"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editAs="oneCell">
    <xdr:from>
      <xdr:col>0</xdr:col>
      <xdr:colOff>0</xdr:colOff>
      <xdr:row>114</xdr:row>
      <xdr:rowOff>25356</xdr:rowOff>
    </xdr:from>
    <xdr:to>
      <xdr:col>7</xdr:col>
      <xdr:colOff>606397</xdr:colOff>
      <xdr:row>120</xdr:row>
      <xdr:rowOff>81277</xdr:rowOff>
    </xdr:to>
    <xdr:pic>
      <xdr:nvPicPr>
        <xdr:cNvPr id="81" name="Picture 80">
          <a:extLst>
            <a:ext uri="{FF2B5EF4-FFF2-40B4-BE49-F238E27FC236}">
              <a16:creationId xmlns:a16="http://schemas.microsoft.com/office/drawing/2014/main" id="{73E34099-9074-D833-9C9F-6F124CFDE3A4}"/>
            </a:ext>
          </a:extLst>
        </xdr:cNvPr>
        <xdr:cNvPicPr>
          <a:picLocks noChangeAspect="1"/>
        </xdr:cNvPicPr>
      </xdr:nvPicPr>
      <xdr:blipFill>
        <a:blip xmlns:r="http://schemas.openxmlformats.org/officeDocument/2006/relationships" r:embed="rId3"/>
        <a:stretch>
          <a:fillRect/>
        </a:stretch>
      </xdr:blipFill>
      <xdr:spPr>
        <a:xfrm>
          <a:off x="13490500631" y="23068419"/>
          <a:ext cx="6372883" cy="1268714"/>
        </a:xfrm>
        <a:prstGeom prst="rect">
          <a:avLst/>
        </a:prstGeom>
      </xdr:spPr>
    </xdr:pic>
    <xdr:clientData/>
  </xdr:twoCellAnchor>
  <xdr:oneCellAnchor>
    <xdr:from>
      <xdr:col>4</xdr:col>
      <xdr:colOff>319274</xdr:colOff>
      <xdr:row>121</xdr:row>
      <xdr:rowOff>21285</xdr:rowOff>
    </xdr:from>
    <xdr:ext cx="964479" cy="31688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editAs="oneCell">
    <xdr:from>
      <xdr:col>0</xdr:col>
      <xdr:colOff>95782</xdr:colOff>
      <xdr:row>142</xdr:row>
      <xdr:rowOff>74499</xdr:rowOff>
    </xdr:from>
    <xdr:to>
      <xdr:col>5</xdr:col>
      <xdr:colOff>681117</xdr:colOff>
      <xdr:row>148</xdr:row>
      <xdr:rowOff>54110</xdr:rowOff>
    </xdr:to>
    <xdr:pic>
      <xdr:nvPicPr>
        <xdr:cNvPr id="83" name="Picture 82">
          <a:extLst>
            <a:ext uri="{FF2B5EF4-FFF2-40B4-BE49-F238E27FC236}">
              <a16:creationId xmlns:a16="http://schemas.microsoft.com/office/drawing/2014/main" id="{D661A0EE-909F-C7A1-7F31-8165C9FA4315}"/>
            </a:ext>
          </a:extLst>
        </xdr:cNvPr>
        <xdr:cNvPicPr>
          <a:picLocks noChangeAspect="1"/>
        </xdr:cNvPicPr>
      </xdr:nvPicPr>
      <xdr:blipFill>
        <a:blip xmlns:r="http://schemas.openxmlformats.org/officeDocument/2006/relationships" r:embed="rId4"/>
        <a:stretch>
          <a:fillRect/>
        </a:stretch>
      </xdr:blipFill>
      <xdr:spPr>
        <a:xfrm>
          <a:off x="13537614665" y="24137097"/>
          <a:ext cx="4718156" cy="1192852"/>
        </a:xfrm>
        <a:prstGeom prst="rect">
          <a:avLst/>
        </a:prstGeom>
      </xdr:spPr>
    </xdr:pic>
    <xdr:clientData/>
  </xdr:twoCellAnchor>
  <xdr:twoCellAnchor>
    <xdr:from>
      <xdr:col>3</xdr:col>
      <xdr:colOff>434562</xdr:colOff>
      <xdr:row>153</xdr:row>
      <xdr:rowOff>70743</xdr:rowOff>
    </xdr:from>
    <xdr:to>
      <xdr:col>3</xdr:col>
      <xdr:colOff>437931</xdr:colOff>
      <xdr:row>164</xdr:row>
      <xdr:rowOff>70743</xdr:rowOff>
    </xdr:to>
    <xdr:cxnSp macro="">
      <xdr:nvCxnSpPr>
        <xdr:cNvPr id="84" name="Straight Arrow Connector 83">
          <a:extLst>
            <a:ext uri="{FF2B5EF4-FFF2-40B4-BE49-F238E27FC236}">
              <a16:creationId xmlns:a16="http://schemas.microsoft.com/office/drawing/2014/main" id="{A2772C37-AFB0-2444-A5AF-7DE562CB7D3C}"/>
            </a:ext>
          </a:extLst>
        </xdr:cNvPr>
        <xdr:cNvCxnSpPr/>
      </xdr:nvCxnSpPr>
      <xdr:spPr>
        <a:xfrm flipH="1" flipV="1">
          <a:off x="13539510979" y="12000939"/>
          <a:ext cx="3369" cy="2224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163</xdr:row>
      <xdr:rowOff>94324</xdr:rowOff>
    </xdr:from>
    <xdr:to>
      <xdr:col>3</xdr:col>
      <xdr:colOff>562573</xdr:colOff>
      <xdr:row>163</xdr:row>
      <xdr:rowOff>97692</xdr:rowOff>
    </xdr:to>
    <xdr:cxnSp macro="">
      <xdr:nvCxnSpPr>
        <xdr:cNvPr id="85" name="Straight Arrow Connector 84">
          <a:extLst>
            <a:ext uri="{FF2B5EF4-FFF2-40B4-BE49-F238E27FC236}">
              <a16:creationId xmlns:a16="http://schemas.microsoft.com/office/drawing/2014/main" id="{77AA51C9-9D58-4045-A5FE-931770ED8C93}"/>
            </a:ext>
          </a:extLst>
        </xdr:cNvPr>
        <xdr:cNvCxnSpPr/>
      </xdr:nvCxnSpPr>
      <xdr:spPr>
        <a:xfrm flipV="1">
          <a:off x="13539386337" y="14046587"/>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152</xdr:row>
      <xdr:rowOff>39683</xdr:rowOff>
    </xdr:from>
    <xdr:ext cx="1119218"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156</xdr:row>
      <xdr:rowOff>23581</xdr:rowOff>
    </xdr:from>
    <xdr:to>
      <xdr:col>3</xdr:col>
      <xdr:colOff>144854</xdr:colOff>
      <xdr:row>162</xdr:row>
      <xdr:rowOff>101061</xdr:rowOff>
    </xdr:to>
    <xdr:cxnSp macro="">
      <xdr:nvCxnSpPr>
        <xdr:cNvPr id="87" name="Straight Connector 86">
          <a:extLst>
            <a:ext uri="{FF2B5EF4-FFF2-40B4-BE49-F238E27FC236}">
              <a16:creationId xmlns:a16="http://schemas.microsoft.com/office/drawing/2014/main" id="{3B3D764B-58CF-864B-81A3-0530A9F4832F}"/>
            </a:ext>
          </a:extLst>
        </xdr:cNvPr>
        <xdr:cNvCxnSpPr/>
      </xdr:nvCxnSpPr>
      <xdr:spPr>
        <a:xfrm flipV="1">
          <a:off x="13539804056" y="12560397"/>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155</xdr:row>
      <xdr:rowOff>80107</xdr:rowOff>
    </xdr:from>
    <xdr:ext cx="1119218"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156</xdr:row>
      <xdr:rowOff>121273</xdr:rowOff>
    </xdr:from>
    <xdr:to>
      <xdr:col>3</xdr:col>
      <xdr:colOff>168435</xdr:colOff>
      <xdr:row>161</xdr:row>
      <xdr:rowOff>192016</xdr:rowOff>
    </xdr:to>
    <xdr:cxnSp macro="">
      <xdr:nvCxnSpPr>
        <xdr:cNvPr id="89" name="Straight Connector 88">
          <a:extLst>
            <a:ext uri="{FF2B5EF4-FFF2-40B4-BE49-F238E27FC236}">
              <a16:creationId xmlns:a16="http://schemas.microsoft.com/office/drawing/2014/main" id="{37D1504A-E093-DA4A-9E25-E95604AB87FE}"/>
            </a:ext>
          </a:extLst>
        </xdr:cNvPr>
        <xdr:cNvCxnSpPr/>
      </xdr:nvCxnSpPr>
      <xdr:spPr>
        <a:xfrm>
          <a:off x="13539780475" y="12658089"/>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161</xdr:row>
      <xdr:rowOff>93582</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159</xdr:row>
      <xdr:rowOff>3369</xdr:rowOff>
    </xdr:from>
    <xdr:to>
      <xdr:col>2</xdr:col>
      <xdr:colOff>165067</xdr:colOff>
      <xdr:row>159</xdr:row>
      <xdr:rowOff>151592</xdr:rowOff>
    </xdr:to>
    <xdr:sp macro="" textlink="">
      <xdr:nvSpPr>
        <xdr:cNvPr id="91" name="Oval 90">
          <a:extLst>
            <a:ext uri="{FF2B5EF4-FFF2-40B4-BE49-F238E27FC236}">
              <a16:creationId xmlns:a16="http://schemas.microsoft.com/office/drawing/2014/main" id="{A1332C25-3307-8F43-A447-405720621F71}"/>
            </a:ext>
          </a:extLst>
        </xdr:cNvPr>
        <xdr:cNvSpPr/>
      </xdr:nvSpPr>
      <xdr:spPr>
        <a:xfrm>
          <a:off x="13540610408" y="1314680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163</xdr:row>
      <xdr:rowOff>86851</xdr:rowOff>
    </xdr:from>
    <xdr:ext cx="1119218"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158</xdr:row>
      <xdr:rowOff>199298</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0</xdr:col>
      <xdr:colOff>539217</xdr:colOff>
      <xdr:row>99</xdr:row>
      <xdr:rowOff>78044</xdr:rowOff>
    </xdr:from>
    <xdr:ext cx="1406944" cy="438325"/>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99</xdr:row>
      <xdr:rowOff>81593</xdr:rowOff>
    </xdr:from>
    <xdr:ext cx="821609" cy="438325"/>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99</xdr:row>
      <xdr:rowOff>21285</xdr:rowOff>
    </xdr:from>
    <xdr:ext cx="140694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100</xdr:row>
      <xdr:rowOff>21287</xdr:rowOff>
    </xdr:from>
    <xdr:ext cx="1406944"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99</xdr:row>
      <xdr:rowOff>7096</xdr:rowOff>
    </xdr:from>
    <xdr:ext cx="140694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100</xdr:row>
      <xdr:rowOff>31929</xdr:rowOff>
    </xdr:from>
    <xdr:ext cx="1406944"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101</xdr:row>
      <xdr:rowOff>24834</xdr:rowOff>
    </xdr:from>
    <xdr:ext cx="1406944" cy="172227"/>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99</xdr:row>
      <xdr:rowOff>60308</xdr:rowOff>
    </xdr:from>
    <xdr:ext cx="821609" cy="438325"/>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101</xdr:row>
      <xdr:rowOff>7095</xdr:rowOff>
    </xdr:from>
    <xdr:ext cx="1406944"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0</xdr:col>
      <xdr:colOff>539217</xdr:colOff>
      <xdr:row>106</xdr:row>
      <xdr:rowOff>78044</xdr:rowOff>
    </xdr:from>
    <xdr:ext cx="1406944" cy="438325"/>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106</xdr:row>
      <xdr:rowOff>81593</xdr:rowOff>
    </xdr:from>
    <xdr:ext cx="821609" cy="438325"/>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106</xdr:row>
      <xdr:rowOff>21285</xdr:rowOff>
    </xdr:from>
    <xdr:ext cx="140694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107</xdr:row>
      <xdr:rowOff>21287</xdr:rowOff>
    </xdr:from>
    <xdr:ext cx="1406944"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106</xdr:row>
      <xdr:rowOff>7096</xdr:rowOff>
    </xdr:from>
    <xdr:ext cx="1406944"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106</xdr:row>
      <xdr:rowOff>60308</xdr:rowOff>
    </xdr:from>
    <xdr:ext cx="821609" cy="438325"/>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108</xdr:row>
      <xdr:rowOff>7095</xdr:rowOff>
    </xdr:from>
    <xdr:ext cx="1406944"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107</xdr:row>
      <xdr:rowOff>10643</xdr:rowOff>
    </xdr:from>
    <xdr:ext cx="140694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108</xdr:row>
      <xdr:rowOff>10642</xdr:rowOff>
    </xdr:from>
    <xdr:ext cx="140694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editAs="oneCell">
    <xdr:from>
      <xdr:col>0</xdr:col>
      <xdr:colOff>7629</xdr:colOff>
      <xdr:row>184</xdr:row>
      <xdr:rowOff>65624</xdr:rowOff>
    </xdr:from>
    <xdr:to>
      <xdr:col>7</xdr:col>
      <xdr:colOff>22884</xdr:colOff>
      <xdr:row>190</xdr:row>
      <xdr:rowOff>150459</xdr:rowOff>
    </xdr:to>
    <xdr:pic>
      <xdr:nvPicPr>
        <xdr:cNvPr id="115" name="Picture 114">
          <a:extLst>
            <a:ext uri="{FF2B5EF4-FFF2-40B4-BE49-F238E27FC236}">
              <a16:creationId xmlns:a16="http://schemas.microsoft.com/office/drawing/2014/main" id="{E794A735-E886-7D20-9565-D2954A2404B8}"/>
            </a:ext>
          </a:extLst>
        </xdr:cNvPr>
        <xdr:cNvPicPr>
          <a:picLocks noChangeAspect="1"/>
        </xdr:cNvPicPr>
      </xdr:nvPicPr>
      <xdr:blipFill>
        <a:blip xmlns:r="http://schemas.openxmlformats.org/officeDocument/2006/relationships" r:embed="rId5"/>
        <a:stretch>
          <a:fillRect/>
        </a:stretch>
      </xdr:blipFill>
      <xdr:spPr>
        <a:xfrm>
          <a:off x="13491084144" y="36853672"/>
          <a:ext cx="5781741" cy="1297628"/>
        </a:xfrm>
        <a:prstGeom prst="rect">
          <a:avLst/>
        </a:prstGeom>
      </xdr:spPr>
    </xdr:pic>
    <xdr:clientData/>
  </xdr:twoCellAnchor>
  <xdr:twoCellAnchor editAs="oneCell">
    <xdr:from>
      <xdr:col>0</xdr:col>
      <xdr:colOff>0</xdr:colOff>
      <xdr:row>215</xdr:row>
      <xdr:rowOff>0</xdr:rowOff>
    </xdr:from>
    <xdr:to>
      <xdr:col>7</xdr:col>
      <xdr:colOff>560502</xdr:colOff>
      <xdr:row>222</xdr:row>
      <xdr:rowOff>53688</xdr:rowOff>
    </xdr:to>
    <xdr:pic>
      <xdr:nvPicPr>
        <xdr:cNvPr id="116" name="Picture 115">
          <a:extLst>
            <a:ext uri="{FF2B5EF4-FFF2-40B4-BE49-F238E27FC236}">
              <a16:creationId xmlns:a16="http://schemas.microsoft.com/office/drawing/2014/main" id="{A4760B3F-845A-5AED-AC29-A2414D007F0F}"/>
            </a:ext>
          </a:extLst>
        </xdr:cNvPr>
        <xdr:cNvPicPr>
          <a:picLocks noChangeAspect="1"/>
        </xdr:cNvPicPr>
      </xdr:nvPicPr>
      <xdr:blipFill>
        <a:blip xmlns:r="http://schemas.openxmlformats.org/officeDocument/2006/relationships" r:embed="rId6"/>
        <a:stretch>
          <a:fillRect/>
        </a:stretch>
      </xdr:blipFill>
      <xdr:spPr>
        <a:xfrm>
          <a:off x="13536082151" y="32959693"/>
          <a:ext cx="6346452" cy="1469135"/>
        </a:xfrm>
        <a:prstGeom prst="rect">
          <a:avLst/>
        </a:prstGeom>
      </xdr:spPr>
    </xdr:pic>
    <xdr:clientData/>
  </xdr:twoCellAnchor>
  <xdr:twoCellAnchor editAs="oneCell">
    <xdr:from>
      <xdr:col>0</xdr:col>
      <xdr:colOff>0</xdr:colOff>
      <xdr:row>246</xdr:row>
      <xdr:rowOff>1</xdr:rowOff>
    </xdr:from>
    <xdr:to>
      <xdr:col>7</xdr:col>
      <xdr:colOff>588882</xdr:colOff>
      <xdr:row>252</xdr:row>
      <xdr:rowOff>200655</xdr:rowOff>
    </xdr:to>
    <xdr:pic>
      <xdr:nvPicPr>
        <xdr:cNvPr id="117" name="Picture 116">
          <a:extLst>
            <a:ext uri="{FF2B5EF4-FFF2-40B4-BE49-F238E27FC236}">
              <a16:creationId xmlns:a16="http://schemas.microsoft.com/office/drawing/2014/main" id="{114B1451-4537-4022-5620-11C53B4EC6B5}"/>
            </a:ext>
          </a:extLst>
        </xdr:cNvPr>
        <xdr:cNvPicPr>
          <a:picLocks noChangeAspect="1"/>
        </xdr:cNvPicPr>
      </xdr:nvPicPr>
      <xdr:blipFill>
        <a:blip xmlns:r="http://schemas.openxmlformats.org/officeDocument/2006/relationships" r:embed="rId7"/>
        <a:stretch>
          <a:fillRect/>
        </a:stretch>
      </xdr:blipFill>
      <xdr:spPr>
        <a:xfrm>
          <a:off x="13536053771" y="36195001"/>
          <a:ext cx="6374832" cy="1413892"/>
        </a:xfrm>
        <a:prstGeom prst="rect">
          <a:avLst/>
        </a:prstGeom>
      </xdr:spPr>
    </xdr:pic>
    <xdr:clientData/>
  </xdr:twoCellAnchor>
  <xdr:twoCellAnchor editAs="oneCell">
    <xdr:from>
      <xdr:col>0</xdr:col>
      <xdr:colOff>0</xdr:colOff>
      <xdr:row>263</xdr:row>
      <xdr:rowOff>203061</xdr:rowOff>
    </xdr:from>
    <xdr:to>
      <xdr:col>7</xdr:col>
      <xdr:colOff>152114</xdr:colOff>
      <xdr:row>274</xdr:row>
      <xdr:rowOff>110134</xdr:rowOff>
    </xdr:to>
    <xdr:pic>
      <xdr:nvPicPr>
        <xdr:cNvPr id="118" name="Picture 117">
          <a:extLst>
            <a:ext uri="{FF2B5EF4-FFF2-40B4-BE49-F238E27FC236}">
              <a16:creationId xmlns:a16="http://schemas.microsoft.com/office/drawing/2014/main" id="{8E57532F-3ACC-02BD-1AA5-7E444D06613F}"/>
            </a:ext>
          </a:extLst>
        </xdr:cNvPr>
        <xdr:cNvPicPr>
          <a:picLocks noChangeAspect="1"/>
        </xdr:cNvPicPr>
      </xdr:nvPicPr>
      <xdr:blipFill>
        <a:blip xmlns:r="http://schemas.openxmlformats.org/officeDocument/2006/relationships" r:embed="rId8"/>
        <a:stretch>
          <a:fillRect/>
        </a:stretch>
      </xdr:blipFill>
      <xdr:spPr>
        <a:xfrm>
          <a:off x="13527516179" y="53608454"/>
          <a:ext cx="5934228" cy="2140759"/>
        </a:xfrm>
        <a:prstGeom prst="rect">
          <a:avLst/>
        </a:prstGeom>
      </xdr:spPr>
    </xdr:pic>
    <xdr:clientData/>
  </xdr:twoCellAnchor>
  <xdr:twoCellAnchor editAs="oneCell">
    <xdr:from>
      <xdr:col>0</xdr:col>
      <xdr:colOff>0</xdr:colOff>
      <xdr:row>296</xdr:row>
      <xdr:rowOff>106424</xdr:rowOff>
    </xdr:from>
    <xdr:to>
      <xdr:col>7</xdr:col>
      <xdr:colOff>539217</xdr:colOff>
      <xdr:row>304</xdr:row>
      <xdr:rowOff>33001</xdr:rowOff>
    </xdr:to>
    <xdr:pic>
      <xdr:nvPicPr>
        <xdr:cNvPr id="119" name="Picture 118">
          <a:extLst>
            <a:ext uri="{FF2B5EF4-FFF2-40B4-BE49-F238E27FC236}">
              <a16:creationId xmlns:a16="http://schemas.microsoft.com/office/drawing/2014/main" id="{54838912-E031-AF24-CEB4-DBAEA307AC8F}"/>
            </a:ext>
          </a:extLst>
        </xdr:cNvPr>
        <xdr:cNvPicPr>
          <a:picLocks noChangeAspect="1"/>
        </xdr:cNvPicPr>
      </xdr:nvPicPr>
      <xdr:blipFill>
        <a:blip xmlns:r="http://schemas.openxmlformats.org/officeDocument/2006/relationships" r:embed="rId9"/>
        <a:stretch>
          <a:fillRect/>
        </a:stretch>
      </xdr:blipFill>
      <xdr:spPr>
        <a:xfrm>
          <a:off x="13536103436" y="55713268"/>
          <a:ext cx="6325167" cy="1544230"/>
        </a:xfrm>
        <a:prstGeom prst="rect">
          <a:avLst/>
        </a:prstGeom>
      </xdr:spPr>
    </xdr:pic>
    <xdr:clientData/>
  </xdr:twoCellAnchor>
  <xdr:twoCellAnchor editAs="oneCell">
    <xdr:from>
      <xdr:col>0</xdr:col>
      <xdr:colOff>0</xdr:colOff>
      <xdr:row>322</xdr:row>
      <xdr:rowOff>120614</xdr:rowOff>
    </xdr:from>
    <xdr:to>
      <xdr:col>6</xdr:col>
      <xdr:colOff>106424</xdr:colOff>
      <xdr:row>329</xdr:row>
      <xdr:rowOff>85219</xdr:rowOff>
    </xdr:to>
    <xdr:pic>
      <xdr:nvPicPr>
        <xdr:cNvPr id="120" name="Picture 119">
          <a:extLst>
            <a:ext uri="{FF2B5EF4-FFF2-40B4-BE49-F238E27FC236}">
              <a16:creationId xmlns:a16="http://schemas.microsoft.com/office/drawing/2014/main" id="{69C0F447-F962-BEC8-0DEF-E6A5CA9EE73B}"/>
            </a:ext>
          </a:extLst>
        </xdr:cNvPr>
        <xdr:cNvPicPr>
          <a:picLocks noChangeAspect="1"/>
        </xdr:cNvPicPr>
      </xdr:nvPicPr>
      <xdr:blipFill>
        <a:blip xmlns:r="http://schemas.openxmlformats.org/officeDocument/2006/relationships" r:embed="rId10"/>
        <a:stretch>
          <a:fillRect/>
        </a:stretch>
      </xdr:blipFill>
      <xdr:spPr>
        <a:xfrm>
          <a:off x="13537362794" y="60984832"/>
          <a:ext cx="5065809" cy="1380054"/>
        </a:xfrm>
        <a:prstGeom prst="rect">
          <a:avLst/>
        </a:prstGeom>
      </xdr:spPr>
    </xdr:pic>
    <xdr:clientData/>
  </xdr:twoCellAnchor>
  <xdr:twoCellAnchor editAs="oneCell">
    <xdr:from>
      <xdr:col>0</xdr:col>
      <xdr:colOff>1</xdr:colOff>
      <xdr:row>340</xdr:row>
      <xdr:rowOff>202206</xdr:rowOff>
    </xdr:from>
    <xdr:to>
      <xdr:col>5</xdr:col>
      <xdr:colOff>365391</xdr:colOff>
      <xdr:row>348</xdr:row>
      <xdr:rowOff>184317</xdr:rowOff>
    </xdr:to>
    <xdr:pic>
      <xdr:nvPicPr>
        <xdr:cNvPr id="121" name="Picture 120">
          <a:extLst>
            <a:ext uri="{FF2B5EF4-FFF2-40B4-BE49-F238E27FC236}">
              <a16:creationId xmlns:a16="http://schemas.microsoft.com/office/drawing/2014/main" id="{9740E966-B204-9294-382F-0F9D8AA811B0}"/>
            </a:ext>
          </a:extLst>
        </xdr:cNvPr>
        <xdr:cNvPicPr>
          <a:picLocks noChangeAspect="1"/>
        </xdr:cNvPicPr>
      </xdr:nvPicPr>
      <xdr:blipFill>
        <a:blip xmlns:r="http://schemas.openxmlformats.org/officeDocument/2006/relationships" r:embed="rId11"/>
        <a:stretch>
          <a:fillRect/>
        </a:stretch>
      </xdr:blipFill>
      <xdr:spPr>
        <a:xfrm>
          <a:off x="13537930391" y="64706145"/>
          <a:ext cx="4498211" cy="1599766"/>
        </a:xfrm>
        <a:prstGeom prst="rect">
          <a:avLst/>
        </a:prstGeom>
      </xdr:spPr>
    </xdr:pic>
    <xdr:clientData/>
  </xdr:twoCellAnchor>
  <xdr:twoCellAnchor>
    <xdr:from>
      <xdr:col>7</xdr:col>
      <xdr:colOff>133315</xdr:colOff>
      <xdr:row>14</xdr:row>
      <xdr:rowOff>2485</xdr:rowOff>
    </xdr:from>
    <xdr:to>
      <xdr:col>9</xdr:col>
      <xdr:colOff>308007</xdr:colOff>
      <xdr:row>20</xdr:row>
      <xdr:rowOff>97044</xdr:rowOff>
    </xdr:to>
    <xdr:cxnSp macro="">
      <xdr:nvCxnSpPr>
        <xdr:cNvPr id="5" name="Straight Connector 4">
          <a:extLst>
            <a:ext uri="{FF2B5EF4-FFF2-40B4-BE49-F238E27FC236}">
              <a16:creationId xmlns:a16="http://schemas.microsoft.com/office/drawing/2014/main" id="{E63D599B-5A7E-D69B-A312-A31764293764}"/>
            </a:ext>
          </a:extLst>
        </xdr:cNvPr>
        <xdr:cNvCxnSpPr/>
      </xdr:nvCxnSpPr>
      <xdr:spPr>
        <a:xfrm flipV="1">
          <a:off x="13541436179" y="2837834"/>
          <a:ext cx="1828646" cy="130970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304820</xdr:colOff>
      <xdr:row>13</xdr:row>
      <xdr:rowOff>104752</xdr:rowOff>
    </xdr:from>
    <xdr:ext cx="111921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10107</xdr:colOff>
      <xdr:row>16</xdr:row>
      <xdr:rowOff>79315</xdr:rowOff>
    </xdr:from>
    <xdr:to>
      <xdr:col>8</xdr:col>
      <xdr:colOff>165067</xdr:colOff>
      <xdr:row>17</xdr:row>
      <xdr:rowOff>25013</xdr:rowOff>
    </xdr:to>
    <xdr:sp macro="" textlink="">
      <xdr:nvSpPr>
        <xdr:cNvPr id="12" name="Oval 11">
          <a:extLst>
            <a:ext uri="{FF2B5EF4-FFF2-40B4-BE49-F238E27FC236}">
              <a16:creationId xmlns:a16="http://schemas.microsoft.com/office/drawing/2014/main" id="{937E50BB-F265-C16F-F05E-0737D7AA9B46}"/>
            </a:ext>
          </a:extLst>
        </xdr:cNvPr>
        <xdr:cNvSpPr/>
      </xdr:nvSpPr>
      <xdr:spPr>
        <a:xfrm>
          <a:off x="13542406096" y="3319714"/>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780565</xdr:colOff>
      <xdr:row>16</xdr:row>
      <xdr:rowOff>122358</xdr:rowOff>
    </xdr:from>
    <xdr:to>
      <xdr:col>7</xdr:col>
      <xdr:colOff>780565</xdr:colOff>
      <xdr:row>19</xdr:row>
      <xdr:rowOff>130798</xdr:rowOff>
    </xdr:to>
    <xdr:cxnSp macro="">
      <xdr:nvCxnSpPr>
        <xdr:cNvPr id="21" name="Straight Arrow Connector 20">
          <a:extLst>
            <a:ext uri="{FF2B5EF4-FFF2-40B4-BE49-F238E27FC236}">
              <a16:creationId xmlns:a16="http://schemas.microsoft.com/office/drawing/2014/main" id="{77875B4C-2890-434A-30C4-092774646644}"/>
            </a:ext>
          </a:extLst>
        </xdr:cNvPr>
        <xdr:cNvCxnSpPr/>
      </xdr:nvCxnSpPr>
      <xdr:spPr>
        <a:xfrm flipV="1">
          <a:off x="13542617575" y="3362757"/>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333174</xdr:colOff>
      <xdr:row>16</xdr:row>
      <xdr:rowOff>30527</xdr:rowOff>
    </xdr:from>
    <xdr:ext cx="1658321" cy="197811"/>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oneCellAnchor>
    <xdr:from>
      <xdr:col>7</xdr:col>
      <xdr:colOff>121835</xdr:colOff>
      <xdr:row>17</xdr:row>
      <xdr:rowOff>142913</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11</xdr:col>
      <xdr:colOff>223622</xdr:colOff>
      <xdr:row>15</xdr:row>
      <xdr:rowOff>172990</xdr:rowOff>
    </xdr:from>
    <xdr:to>
      <xdr:col>11</xdr:col>
      <xdr:colOff>468340</xdr:colOff>
      <xdr:row>22</xdr:row>
      <xdr:rowOff>46413</xdr:rowOff>
    </xdr:to>
    <xdr:sp macro="" textlink="">
      <xdr:nvSpPr>
        <xdr:cNvPr id="32" name="Left Brace 31">
          <a:extLst>
            <a:ext uri="{FF2B5EF4-FFF2-40B4-BE49-F238E27FC236}">
              <a16:creationId xmlns:a16="http://schemas.microsoft.com/office/drawing/2014/main" id="{755F0120-92DB-242A-48C1-B31787ECA201}"/>
            </a:ext>
          </a:extLst>
        </xdr:cNvPr>
        <xdr:cNvSpPr/>
      </xdr:nvSpPr>
      <xdr:spPr>
        <a:xfrm>
          <a:off x="13539621893" y="3210864"/>
          <a:ext cx="244718" cy="129109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11</xdr:col>
      <xdr:colOff>33230</xdr:colOff>
      <xdr:row>18</xdr:row>
      <xdr:rowOff>109159</xdr:rowOff>
    </xdr:from>
    <xdr:ext cx="1119218"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9</xdr:col>
      <xdr:colOff>624454</xdr:colOff>
      <xdr:row>26</xdr:row>
      <xdr:rowOff>11137</xdr:rowOff>
    </xdr:from>
    <xdr:ext cx="1127359"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𝑄_𝐴=𝑄_𝐵</a:t>
              </a:r>
              <a:endParaRPr lang="en-US" sz="1100" kern="1200"/>
            </a:p>
          </xdr:txBody>
        </xdr:sp>
      </mc:Fallback>
    </mc:AlternateContent>
    <xdr:clientData/>
  </xdr:oneCellAnchor>
  <xdr:oneCellAnchor>
    <xdr:from>
      <xdr:col>9</xdr:col>
      <xdr:colOff>4071</xdr:colOff>
      <xdr:row>27</xdr:row>
      <xdr:rowOff>992</xdr:rowOff>
    </xdr:from>
    <xdr:ext cx="1658321"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twoCellAnchor>
    <xdr:from>
      <xdr:col>8</xdr:col>
      <xdr:colOff>142374</xdr:colOff>
      <xdr:row>20</xdr:row>
      <xdr:rowOff>125903</xdr:rowOff>
    </xdr:from>
    <xdr:to>
      <xdr:col>9</xdr:col>
      <xdr:colOff>366929</xdr:colOff>
      <xdr:row>20</xdr:row>
      <xdr:rowOff>129885</xdr:rowOff>
    </xdr:to>
    <xdr:cxnSp macro="">
      <xdr:nvCxnSpPr>
        <xdr:cNvPr id="39" name="Straight Connector 38">
          <a:extLst>
            <a:ext uri="{FF2B5EF4-FFF2-40B4-BE49-F238E27FC236}">
              <a16:creationId xmlns:a16="http://schemas.microsoft.com/office/drawing/2014/main" id="{53309DBD-7B97-B124-346C-B20111FD9D02}"/>
            </a:ext>
          </a:extLst>
        </xdr:cNvPr>
        <xdr:cNvCxnSpPr>
          <a:stCxn id="50" idx="3"/>
          <a:endCxn id="48" idx="3"/>
        </xdr:cNvCxnSpPr>
      </xdr:nvCxnSpPr>
      <xdr:spPr>
        <a:xfrm>
          <a:off x="13541377257" y="4176401"/>
          <a:ext cx="1051532"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282691</xdr:colOff>
      <xdr:row>20</xdr:row>
      <xdr:rowOff>164551</xdr:rowOff>
    </xdr:from>
    <xdr:to>
      <xdr:col>9</xdr:col>
      <xdr:colOff>379734</xdr:colOff>
      <xdr:row>24</xdr:row>
      <xdr:rowOff>16876</xdr:rowOff>
    </xdr:to>
    <xdr:sp macro="" textlink="">
      <xdr:nvSpPr>
        <xdr:cNvPr id="52" name="Triangle 51">
          <a:extLst>
            <a:ext uri="{FF2B5EF4-FFF2-40B4-BE49-F238E27FC236}">
              <a16:creationId xmlns:a16="http://schemas.microsoft.com/office/drawing/2014/main" id="{4BFECF27-82FF-FEE3-F032-5D5443B1DB25}"/>
            </a:ext>
          </a:extLst>
        </xdr:cNvPr>
        <xdr:cNvSpPr/>
      </xdr:nvSpPr>
      <xdr:spPr>
        <a:xfrm rot="10800000">
          <a:off x="13541364452" y="4215049"/>
          <a:ext cx="924020" cy="662425"/>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עודף</a:t>
          </a:r>
          <a:r>
            <a:rPr lang="he-IL" sz="700" kern="1200" baseline="0"/>
            <a:t> היצרן</a:t>
          </a:r>
          <a:endParaRPr lang="en-US" sz="700" kern="1200"/>
        </a:p>
      </xdr:txBody>
    </xdr:sp>
    <xdr:clientData/>
  </xdr:twoCellAnchor>
  <xdr:twoCellAnchor>
    <xdr:from>
      <xdr:col>1</xdr:col>
      <xdr:colOff>293648</xdr:colOff>
      <xdr:row>14</xdr:row>
      <xdr:rowOff>95309</xdr:rowOff>
    </xdr:from>
    <xdr:to>
      <xdr:col>3</xdr:col>
      <xdr:colOff>431765</xdr:colOff>
      <xdr:row>20</xdr:row>
      <xdr:rowOff>172789</xdr:rowOff>
    </xdr:to>
    <xdr:cxnSp macro="">
      <xdr:nvCxnSpPr>
        <xdr:cNvPr id="53" name="Straight Connector 52">
          <a:extLst>
            <a:ext uri="{FF2B5EF4-FFF2-40B4-BE49-F238E27FC236}">
              <a16:creationId xmlns:a16="http://schemas.microsoft.com/office/drawing/2014/main" id="{9D14CD53-7C5A-CA61-8C22-2DF5D34BB70E}"/>
            </a:ext>
          </a:extLst>
        </xdr:cNvPr>
        <xdr:cNvCxnSpPr/>
      </xdr:nvCxnSpPr>
      <xdr:spPr>
        <a:xfrm flipV="1">
          <a:off x="13546274282" y="2930658"/>
          <a:ext cx="1792070" cy="129262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71728</xdr:colOff>
      <xdr:row>16</xdr:row>
      <xdr:rowOff>164551</xdr:rowOff>
    </xdr:from>
    <xdr:to>
      <xdr:col>2</xdr:col>
      <xdr:colOff>71728</xdr:colOff>
      <xdr:row>19</xdr:row>
      <xdr:rowOff>172991</xdr:rowOff>
    </xdr:to>
    <xdr:cxnSp macro="">
      <xdr:nvCxnSpPr>
        <xdr:cNvPr id="54" name="Straight Arrow Connector 53">
          <a:extLst>
            <a:ext uri="{FF2B5EF4-FFF2-40B4-BE49-F238E27FC236}">
              <a16:creationId xmlns:a16="http://schemas.microsoft.com/office/drawing/2014/main" id="{699B9228-6E91-DFB9-ADE4-26A389557EDA}"/>
            </a:ext>
          </a:extLst>
        </xdr:cNvPr>
        <xdr:cNvCxnSpPr/>
      </xdr:nvCxnSpPr>
      <xdr:spPr>
        <a:xfrm flipV="1">
          <a:off x="13547461296" y="3404950"/>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239974</xdr:colOff>
      <xdr:row>17</xdr:row>
      <xdr:rowOff>185106</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558612</xdr:colOff>
      <xdr:row>18</xdr:row>
      <xdr:rowOff>70876</xdr:rowOff>
    </xdr:from>
    <xdr:to>
      <xdr:col>2</xdr:col>
      <xdr:colOff>713572</xdr:colOff>
      <xdr:row>19</xdr:row>
      <xdr:rowOff>16575</xdr:rowOff>
    </xdr:to>
    <xdr:sp macro="" textlink="">
      <xdr:nvSpPr>
        <xdr:cNvPr id="56" name="Oval 55">
          <a:extLst>
            <a:ext uri="{FF2B5EF4-FFF2-40B4-BE49-F238E27FC236}">
              <a16:creationId xmlns:a16="http://schemas.microsoft.com/office/drawing/2014/main" id="{218A836E-40EE-857C-65C3-F5DBF86D06BA}"/>
            </a:ext>
          </a:extLst>
        </xdr:cNvPr>
        <xdr:cNvSpPr/>
      </xdr:nvSpPr>
      <xdr:spPr>
        <a:xfrm>
          <a:off x="13546819452" y="371632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12510</xdr:colOff>
      <xdr:row>18</xdr:row>
      <xdr:rowOff>51623</xdr:rowOff>
    </xdr:from>
    <xdr:ext cx="1658321" cy="19781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oMath>
                </m:oMathPara>
              </a14:m>
              <a:endParaRPr lang="en-US" sz="1100"/>
            </a:p>
          </xdr:txBody>
        </xdr:sp>
      </mc:Choice>
      <mc:Fallback xmlns="">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endParaRPr lang="en-US" sz="1100"/>
            </a:p>
          </xdr:txBody>
        </xdr:sp>
      </mc:Fallback>
    </mc:AlternateContent>
    <xdr:clientData/>
  </xdr:oneCellAnchor>
  <xdr:twoCellAnchor>
    <xdr:from>
      <xdr:col>4</xdr:col>
      <xdr:colOff>438806</xdr:colOff>
      <xdr:row>18</xdr:row>
      <xdr:rowOff>59069</xdr:rowOff>
    </xdr:from>
    <xdr:to>
      <xdr:col>4</xdr:col>
      <xdr:colOff>645549</xdr:colOff>
      <xdr:row>22</xdr:row>
      <xdr:rowOff>97043</xdr:rowOff>
    </xdr:to>
    <xdr:sp macro="" textlink="">
      <xdr:nvSpPr>
        <xdr:cNvPr id="59" name="Left Brace 58">
          <a:extLst>
            <a:ext uri="{FF2B5EF4-FFF2-40B4-BE49-F238E27FC236}">
              <a16:creationId xmlns:a16="http://schemas.microsoft.com/office/drawing/2014/main" id="{0C6974CA-C8A2-51AB-B2FC-3EE7568456C1}"/>
            </a:ext>
          </a:extLst>
        </xdr:cNvPr>
        <xdr:cNvSpPr/>
      </xdr:nvSpPr>
      <xdr:spPr>
        <a:xfrm>
          <a:off x="13545233521" y="3704518"/>
          <a:ext cx="206743" cy="8480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20949</xdr:colOff>
      <xdr:row>22</xdr:row>
      <xdr:rowOff>992</xdr:rowOff>
    </xdr:from>
    <xdr:ext cx="165832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𝑃_𝐶=𝑃_𝐵−𝑇</a:t>
              </a:r>
              <a:endParaRPr lang="en-US" sz="1100"/>
            </a:p>
          </xdr:txBody>
        </xdr:sp>
      </mc:Fallback>
    </mc:AlternateContent>
    <xdr:clientData/>
  </xdr:oneCellAnchor>
  <xdr:twoCellAnchor>
    <xdr:from>
      <xdr:col>2</xdr:col>
      <xdr:colOff>550173</xdr:colOff>
      <xdr:row>21</xdr:row>
      <xdr:rowOff>193235</xdr:rowOff>
    </xdr:from>
    <xdr:to>
      <xdr:col>2</xdr:col>
      <xdr:colOff>705133</xdr:colOff>
      <xdr:row>22</xdr:row>
      <xdr:rowOff>138933</xdr:rowOff>
    </xdr:to>
    <xdr:sp macro="" textlink="">
      <xdr:nvSpPr>
        <xdr:cNvPr id="61" name="Oval 60">
          <a:extLst>
            <a:ext uri="{FF2B5EF4-FFF2-40B4-BE49-F238E27FC236}">
              <a16:creationId xmlns:a16="http://schemas.microsoft.com/office/drawing/2014/main" id="{3D04995F-67B4-8B31-7862-55EDB10A9050}"/>
            </a:ext>
          </a:extLst>
        </xdr:cNvPr>
        <xdr:cNvSpPr/>
      </xdr:nvSpPr>
      <xdr:spPr>
        <a:xfrm>
          <a:off x="13546827891" y="444625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159808</xdr:colOff>
      <xdr:row>19</xdr:row>
      <xdr:rowOff>189326</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0</xdr:col>
      <xdr:colOff>478859</xdr:colOff>
      <xdr:row>13</xdr:row>
      <xdr:rowOff>202466</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8</xdr:col>
      <xdr:colOff>219402</xdr:colOff>
      <xdr:row>35</xdr:row>
      <xdr:rowOff>11138</xdr:rowOff>
    </xdr:from>
    <xdr:ext cx="135520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𝑄∗𝑇</a:t>
              </a:r>
              <a:endParaRPr lang="en-US" sz="1100" kern="1200"/>
            </a:p>
          </xdr:txBody>
        </xdr:sp>
      </mc:Fallback>
    </mc:AlternateContent>
    <xdr:clientData/>
  </xdr:oneCellAnchor>
  <xdr:twoCellAnchor>
    <xdr:from>
      <xdr:col>8</xdr:col>
      <xdr:colOff>122359</xdr:colOff>
      <xdr:row>16</xdr:row>
      <xdr:rowOff>139236</xdr:rowOff>
    </xdr:from>
    <xdr:to>
      <xdr:col>9</xdr:col>
      <xdr:colOff>426146</xdr:colOff>
      <xdr:row>20</xdr:row>
      <xdr:rowOff>67509</xdr:rowOff>
    </xdr:to>
    <xdr:sp macro="" textlink="">
      <xdr:nvSpPr>
        <xdr:cNvPr id="65" name="Rounded Rectangle 64">
          <a:extLst>
            <a:ext uri="{FF2B5EF4-FFF2-40B4-BE49-F238E27FC236}">
              <a16:creationId xmlns:a16="http://schemas.microsoft.com/office/drawing/2014/main" id="{0328DD54-44CF-E855-F903-95AB663E456F}"/>
            </a:ext>
          </a:extLst>
        </xdr:cNvPr>
        <xdr:cNvSpPr/>
      </xdr:nvSpPr>
      <xdr:spPr>
        <a:xfrm>
          <a:off x="13541318040" y="3379635"/>
          <a:ext cx="1130764"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twoCellAnchor>
    <xdr:from>
      <xdr:col>2</xdr:col>
      <xdr:colOff>713057</xdr:colOff>
      <xdr:row>18</xdr:row>
      <xdr:rowOff>139236</xdr:rowOff>
    </xdr:from>
    <xdr:to>
      <xdr:col>3</xdr:col>
      <xdr:colOff>375516</xdr:colOff>
      <xdr:row>22</xdr:row>
      <xdr:rowOff>67509</xdr:rowOff>
    </xdr:to>
    <xdr:sp macro="" textlink="">
      <xdr:nvSpPr>
        <xdr:cNvPr id="66" name="Rounded Rectangle 65">
          <a:extLst>
            <a:ext uri="{FF2B5EF4-FFF2-40B4-BE49-F238E27FC236}">
              <a16:creationId xmlns:a16="http://schemas.microsoft.com/office/drawing/2014/main" id="{A2373A45-6EEE-6788-2ACE-A17EE91C17FE}"/>
            </a:ext>
          </a:extLst>
        </xdr:cNvPr>
        <xdr:cNvSpPr/>
      </xdr:nvSpPr>
      <xdr:spPr>
        <a:xfrm>
          <a:off x="13546330531" y="3784685"/>
          <a:ext cx="489436"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oneCellAnchor>
    <xdr:from>
      <xdr:col>9</xdr:col>
      <xdr:colOff>485215</xdr:colOff>
      <xdr:row>36</xdr:row>
      <xdr:rowOff>15358</xdr:rowOff>
    </xdr:from>
    <xdr:ext cx="1355200"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10</xdr:col>
      <xdr:colOff>493654</xdr:colOff>
      <xdr:row>37</xdr:row>
      <xdr:rowOff>6919</xdr:rowOff>
    </xdr:from>
    <xdr:ext cx="1355200"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solidFill>
                    <a:srgbClr val="FF0000"/>
                  </a:solidFill>
                  <a:latin typeface="Cambria Math" panose="02040503050406030204" pitchFamily="18" charset="0"/>
                </a:rPr>
                <a:t>(=)</a:t>
              </a:r>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2</xdr:col>
      <xdr:colOff>643079</xdr:colOff>
      <xdr:row>62</xdr:row>
      <xdr:rowOff>59849</xdr:rowOff>
    </xdr:from>
    <xdr:ext cx="107410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𝑇∗𝑄_𝐴↓</a:t>
              </a:r>
              <a:endParaRPr lang="en-US" sz="1100" kern="1200"/>
            </a:p>
          </xdr:txBody>
        </xdr:sp>
      </mc:Fallback>
    </mc:AlternateContent>
    <xdr:clientData/>
  </xdr:oneCellAnchor>
  <xdr:oneCellAnchor>
    <xdr:from>
      <xdr:col>4</xdr:col>
      <xdr:colOff>733563</xdr:colOff>
      <xdr:row>62</xdr:row>
      <xdr:rowOff>59850</xdr:rowOff>
    </xdr:from>
    <xdr:ext cx="1074108"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𝑇∗𝑄_𝐵↓↓↓↓↓↓</a:t>
              </a:r>
              <a:endParaRPr lang="en-US" sz="1100" kern="1200"/>
            </a:p>
          </xdr:txBody>
        </xdr:sp>
      </mc:Fallback>
    </mc:AlternateContent>
    <xdr:clientData/>
  </xdr:oneCellAnchor>
  <xdr:oneCellAnchor>
    <xdr:from>
      <xdr:col>6</xdr:col>
      <xdr:colOff>25854</xdr:colOff>
      <xdr:row>78</xdr:row>
      <xdr:rowOff>33997</xdr:rowOff>
    </xdr:from>
    <xdr:ext cx="1545915"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r>
                      <a:rPr lang="en-US" sz="1100" b="0" i="1" kern="1200">
                        <a:latin typeface="Cambria Math" panose="02040503050406030204" pitchFamily="18" charset="0"/>
                      </a:rPr>
                      <m:t>𝑄</m:t>
                    </m:r>
                  </m:oMath>
                </m:oMathPara>
              </a14:m>
              <a:endParaRPr lang="en-US" sz="1100" kern="1200"/>
            </a:p>
          </xdr:txBody>
        </xdr:sp>
      </mc:Choice>
      <mc:Fallback xmlns="">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a:t>
              </a:r>
              <a:endParaRPr lang="en-US" sz="1100" kern="1200"/>
            </a:p>
          </xdr:txBody>
        </xdr:sp>
      </mc:Fallback>
    </mc:AlternateContent>
    <xdr:clientData/>
  </xdr:oneCellAnchor>
  <xdr:oneCellAnchor>
    <xdr:from>
      <xdr:col>6</xdr:col>
      <xdr:colOff>12928</xdr:colOff>
      <xdr:row>80</xdr:row>
      <xdr:rowOff>24302</xdr:rowOff>
    </xdr:from>
    <xdr:ext cx="1545915"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3</m:t>
                    </m:r>
                    <m:r>
                      <a:rPr lang="en-US" sz="1100" b="0" i="1" kern="1200">
                        <a:latin typeface="Cambria Math" panose="02040503050406030204" pitchFamily="18" charset="0"/>
                      </a:rPr>
                      <m:t>∗</m:t>
                    </m:r>
                    <m:sSub>
                      <m:sSubPr>
                        <m:ctrlPr>
                          <a:rPr lang="he-IL"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3</a:t>
              </a:r>
              <a:r>
                <a:rPr lang="en-US" sz="1100" b="0" i="0" kern="1200">
                  <a:latin typeface="Cambria Math" panose="02040503050406030204" pitchFamily="18" charset="0"/>
                </a:rPr>
                <a:t>∗𝑄</a:t>
              </a:r>
              <a:r>
                <a:rPr lang="he-IL" sz="1100" b="0" i="0" kern="1200">
                  <a:latin typeface="Cambria Math" panose="02040503050406030204" pitchFamily="18" charset="0"/>
                </a:rPr>
                <a:t>_</a:t>
              </a:r>
              <a:r>
                <a:rPr lang="en-US" sz="1100" b="0" i="0" kern="1200">
                  <a:latin typeface="Cambria Math" panose="02040503050406030204" pitchFamily="18" charset="0"/>
                </a:rPr>
                <a:t>𝐴</a:t>
              </a:r>
              <a:endParaRPr lang="en-US" sz="1100" kern="1200"/>
            </a:p>
          </xdr:txBody>
        </xdr:sp>
      </mc:Fallback>
    </mc:AlternateContent>
    <xdr:clientData/>
  </xdr:oneCellAnchor>
  <xdr:oneCellAnchor>
    <xdr:from>
      <xdr:col>6</xdr:col>
      <xdr:colOff>16159</xdr:colOff>
      <xdr:row>81</xdr:row>
      <xdr:rowOff>40460</xdr:rowOff>
    </xdr:from>
    <xdr:ext cx="1545915" cy="172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4</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4</a:t>
              </a:r>
              <a:r>
                <a:rPr lang="en-US" sz="1100" b="0" i="0" kern="1200">
                  <a:latin typeface="Cambria Math" panose="02040503050406030204" pitchFamily="18" charset="0"/>
                </a:rPr>
                <a:t>∗𝑄_𝐵</a:t>
              </a:r>
              <a:endParaRPr lang="en-US" sz="1100" kern="1200"/>
            </a:p>
          </xdr:txBody>
        </xdr:sp>
      </mc:Fallback>
    </mc:AlternateContent>
    <xdr:clientData/>
  </xdr:oneCellAnchor>
  <xdr:twoCellAnchor>
    <xdr:from>
      <xdr:col>1</xdr:col>
      <xdr:colOff>274956</xdr:colOff>
      <xdr:row>77</xdr:row>
      <xdr:rowOff>120527</xdr:rowOff>
    </xdr:from>
    <xdr:to>
      <xdr:col>3</xdr:col>
      <xdr:colOff>413073</xdr:colOff>
      <xdr:row>83</xdr:row>
      <xdr:rowOff>198008</xdr:rowOff>
    </xdr:to>
    <xdr:cxnSp macro="">
      <xdr:nvCxnSpPr>
        <xdr:cNvPr id="124" name="Straight Connector 123">
          <a:extLst>
            <a:ext uri="{FF2B5EF4-FFF2-40B4-BE49-F238E27FC236}">
              <a16:creationId xmlns:a16="http://schemas.microsoft.com/office/drawing/2014/main" id="{8A89B632-78A0-7D35-5604-AD4B2A3F2AEE}"/>
            </a:ext>
          </a:extLst>
        </xdr:cNvPr>
        <xdr:cNvCxnSpPr/>
      </xdr:nvCxnSpPr>
      <xdr:spPr>
        <a:xfrm flipV="1">
          <a:off x="13498281202" y="15796787"/>
          <a:ext cx="1786208" cy="12990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474533</xdr:colOff>
      <xdr:row>77</xdr:row>
      <xdr:rowOff>21938</xdr:rowOff>
    </xdr:from>
    <xdr:ext cx="1119218" cy="172227"/>
    <mc:AlternateContent xmlns:mc="http://schemas.openxmlformats.org/markup-compatibility/2006" xmlns:a14="http://schemas.microsoft.com/office/drawing/2010/main">
      <mc:Choice Requires="a14">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384967</xdr:colOff>
      <xdr:row>80</xdr:row>
      <xdr:rowOff>168178</xdr:rowOff>
    </xdr:from>
    <xdr:to>
      <xdr:col>2</xdr:col>
      <xdr:colOff>539927</xdr:colOff>
      <xdr:row>81</xdr:row>
      <xdr:rowOff>112813</xdr:rowOff>
    </xdr:to>
    <xdr:sp macro="" textlink="">
      <xdr:nvSpPr>
        <xdr:cNvPr id="126" name="Oval 125">
          <a:extLst>
            <a:ext uri="{FF2B5EF4-FFF2-40B4-BE49-F238E27FC236}">
              <a16:creationId xmlns:a16="http://schemas.microsoft.com/office/drawing/2014/main" id="{AB1AEE7A-C115-A0CE-926C-1449D8D9A7EF}"/>
            </a:ext>
          </a:extLst>
        </xdr:cNvPr>
        <xdr:cNvSpPr/>
      </xdr:nvSpPr>
      <xdr:spPr>
        <a:xfrm>
          <a:off x="13498978393" y="16455201"/>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539217</xdr:colOff>
      <xdr:row>202</xdr:row>
      <xdr:rowOff>78044</xdr:rowOff>
    </xdr:from>
    <xdr:ext cx="1406944" cy="438325"/>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202</xdr:row>
      <xdr:rowOff>81593</xdr:rowOff>
    </xdr:from>
    <xdr:ext cx="821609" cy="438325"/>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202</xdr:row>
      <xdr:rowOff>21285</xdr:rowOff>
    </xdr:from>
    <xdr:ext cx="1406944"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203</xdr:row>
      <xdr:rowOff>21287</xdr:rowOff>
    </xdr:from>
    <xdr:ext cx="140694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202</xdr:row>
      <xdr:rowOff>7096</xdr:rowOff>
    </xdr:from>
    <xdr:ext cx="140694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203</xdr:row>
      <xdr:rowOff>31929</xdr:rowOff>
    </xdr:from>
    <xdr:ext cx="140694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204</xdr:row>
      <xdr:rowOff>24834</xdr:rowOff>
    </xdr:from>
    <xdr:ext cx="14069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202</xdr:row>
      <xdr:rowOff>60308</xdr:rowOff>
    </xdr:from>
    <xdr:ext cx="821609" cy="438325"/>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204</xdr:row>
      <xdr:rowOff>7095</xdr:rowOff>
    </xdr:from>
    <xdr:ext cx="1406944"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564444</xdr:colOff>
      <xdr:row>207</xdr:row>
      <xdr:rowOff>38138</xdr:rowOff>
    </xdr:from>
    <xdr:to>
      <xdr:col>4</xdr:col>
      <xdr:colOff>91532</xdr:colOff>
      <xdr:row>212</xdr:row>
      <xdr:rowOff>3814</xdr:rowOff>
    </xdr:to>
    <xdr:sp macro="" textlink="">
      <xdr:nvSpPr>
        <xdr:cNvPr id="137" name="Oval 136">
          <a:extLst>
            <a:ext uri="{FF2B5EF4-FFF2-40B4-BE49-F238E27FC236}">
              <a16:creationId xmlns:a16="http://schemas.microsoft.com/office/drawing/2014/main" id="{CBAEEC67-0F90-12B8-6E5E-4522855CFEDC}"/>
            </a:ext>
          </a:extLst>
        </xdr:cNvPr>
        <xdr:cNvSpPr/>
      </xdr:nvSpPr>
      <xdr:spPr>
        <a:xfrm>
          <a:off x="13493486847" y="41475225"/>
          <a:ext cx="1174655" cy="9763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3</xdr:col>
      <xdr:colOff>324175</xdr:colOff>
      <xdr:row>207</xdr:row>
      <xdr:rowOff>38138</xdr:rowOff>
    </xdr:from>
    <xdr:to>
      <xdr:col>3</xdr:col>
      <xdr:colOff>327988</xdr:colOff>
      <xdr:row>209</xdr:row>
      <xdr:rowOff>137298</xdr:rowOff>
    </xdr:to>
    <xdr:cxnSp macro="">
      <xdr:nvCxnSpPr>
        <xdr:cNvPr id="140" name="Straight Connector 139">
          <a:extLst>
            <a:ext uri="{FF2B5EF4-FFF2-40B4-BE49-F238E27FC236}">
              <a16:creationId xmlns:a16="http://schemas.microsoft.com/office/drawing/2014/main" id="{FF34071C-9B35-8D54-4E7F-D66F84536F81}"/>
            </a:ext>
          </a:extLst>
        </xdr:cNvPr>
        <xdr:cNvCxnSpPr>
          <a:stCxn id="137" idx="0"/>
        </xdr:cNvCxnSpPr>
      </xdr:nvCxnSpPr>
      <xdr:spPr>
        <a:xfrm>
          <a:off x="13494074175" y="41475225"/>
          <a:ext cx="3813" cy="50342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812745</xdr:colOff>
      <xdr:row>209</xdr:row>
      <xdr:rowOff>125856</xdr:rowOff>
    </xdr:from>
    <xdr:to>
      <xdr:col>3</xdr:col>
      <xdr:colOff>335616</xdr:colOff>
      <xdr:row>211</xdr:row>
      <xdr:rowOff>112544</xdr:rowOff>
    </xdr:to>
    <xdr:cxnSp macro="">
      <xdr:nvCxnSpPr>
        <xdr:cNvPr id="141" name="Straight Connector 140">
          <a:extLst>
            <a:ext uri="{FF2B5EF4-FFF2-40B4-BE49-F238E27FC236}">
              <a16:creationId xmlns:a16="http://schemas.microsoft.com/office/drawing/2014/main" id="{527D817A-4BFB-27EC-21A5-0F1E3D1B164E}"/>
            </a:ext>
          </a:extLst>
        </xdr:cNvPr>
        <xdr:cNvCxnSpPr/>
      </xdr:nvCxnSpPr>
      <xdr:spPr>
        <a:xfrm flipH="1" flipV="1">
          <a:off x="13494066547" y="41967207"/>
          <a:ext cx="346654" cy="390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690300</xdr:colOff>
      <xdr:row>207</xdr:row>
      <xdr:rowOff>194504</xdr:rowOff>
    </xdr:from>
    <xdr:to>
      <xdr:col>3</xdr:col>
      <xdr:colOff>217388</xdr:colOff>
      <xdr:row>210</xdr:row>
      <xdr:rowOff>61021</xdr:rowOff>
    </xdr:to>
    <xdr:sp macro="" textlink="">
      <xdr:nvSpPr>
        <xdr:cNvPr id="149" name="Rounded Rectangle 148">
          <a:extLst>
            <a:ext uri="{FF2B5EF4-FFF2-40B4-BE49-F238E27FC236}">
              <a16:creationId xmlns:a16="http://schemas.microsoft.com/office/drawing/2014/main" id="{21F364C3-4552-56D7-AAD6-9749EFF5A9C5}"/>
            </a:ext>
          </a:extLst>
        </xdr:cNvPr>
        <xdr:cNvSpPr/>
      </xdr:nvSpPr>
      <xdr:spPr>
        <a:xfrm>
          <a:off x="13494184775" y="41631591"/>
          <a:ext cx="350871" cy="47291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ממשלה</a:t>
          </a:r>
          <a:endParaRPr lang="en-US" sz="700" kern="1200"/>
        </a:p>
      </xdr:txBody>
    </xdr:sp>
    <xdr:clientData/>
  </xdr:twoCellAnchor>
  <xdr:oneCellAnchor>
    <xdr:from>
      <xdr:col>4</xdr:col>
      <xdr:colOff>212489</xdr:colOff>
      <xdr:row>131</xdr:row>
      <xdr:rowOff>200536</xdr:rowOff>
    </xdr:from>
    <xdr:ext cx="964479" cy="316882"/>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0</xdr:col>
      <xdr:colOff>693029</xdr:colOff>
      <xdr:row>126</xdr:row>
      <xdr:rowOff>2216</xdr:rowOff>
    </xdr:from>
    <xdr:ext cx="964479"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𝑇</m:t>
                    </m:r>
                  </m:oMath>
                </m:oMathPara>
              </a14:m>
              <a:endParaRPr lang="en-US" sz="1100"/>
            </a:p>
          </xdr:txBody>
        </xdr:sp>
      </mc:Choice>
      <mc:Fallback xmlns="">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𝑇</a:t>
              </a:r>
              <a:endParaRPr lang="en-US" sz="1100"/>
            </a:p>
          </xdr:txBody>
        </xdr:sp>
      </mc:Fallback>
    </mc:AlternateContent>
    <xdr:clientData/>
  </xdr:oneCellAnchor>
  <xdr:twoCellAnchor editAs="oneCell">
    <xdr:from>
      <xdr:col>6</xdr:col>
      <xdr:colOff>808528</xdr:colOff>
      <xdr:row>119</xdr:row>
      <xdr:rowOff>102974</xdr:rowOff>
    </xdr:from>
    <xdr:to>
      <xdr:col>16</xdr:col>
      <xdr:colOff>343090</xdr:colOff>
      <xdr:row>136</xdr:row>
      <xdr:rowOff>123382</xdr:rowOff>
    </xdr:to>
    <xdr:pic>
      <xdr:nvPicPr>
        <xdr:cNvPr id="154" name="Picture 153">
          <a:extLst>
            <a:ext uri="{FF2B5EF4-FFF2-40B4-BE49-F238E27FC236}">
              <a16:creationId xmlns:a16="http://schemas.microsoft.com/office/drawing/2014/main" id="{73B7110A-D399-6644-E104-F8ED6D62FE72}"/>
            </a:ext>
          </a:extLst>
        </xdr:cNvPr>
        <xdr:cNvPicPr>
          <a:picLocks noChangeAspect="1"/>
        </xdr:cNvPicPr>
      </xdr:nvPicPr>
      <xdr:blipFill>
        <a:blip xmlns:r="http://schemas.openxmlformats.org/officeDocument/2006/relationships" r:embed="rId12"/>
        <a:stretch>
          <a:fillRect/>
        </a:stretch>
      </xdr:blipFill>
      <xdr:spPr>
        <a:xfrm>
          <a:off x="13483349883" y="24156698"/>
          <a:ext cx="7772400" cy="3456654"/>
        </a:xfrm>
        <a:prstGeom prst="rect">
          <a:avLst/>
        </a:prstGeom>
      </xdr:spPr>
    </xdr:pic>
    <xdr:clientData/>
  </xdr:twoCellAnchor>
  <xdr:twoCellAnchor>
    <xdr:from>
      <xdr:col>0</xdr:col>
      <xdr:colOff>460581</xdr:colOff>
      <xdr:row>157</xdr:row>
      <xdr:rowOff>88416</xdr:rowOff>
    </xdr:from>
    <xdr:to>
      <xdr:col>2</xdr:col>
      <xdr:colOff>598697</xdr:colOff>
      <xdr:row>163</xdr:row>
      <xdr:rowOff>165895</xdr:rowOff>
    </xdr:to>
    <xdr:cxnSp macro="">
      <xdr:nvCxnSpPr>
        <xdr:cNvPr id="156" name="Straight Connector 155">
          <a:extLst>
            <a:ext uri="{FF2B5EF4-FFF2-40B4-BE49-F238E27FC236}">
              <a16:creationId xmlns:a16="http://schemas.microsoft.com/office/drawing/2014/main" id="{50D4EFE1-A069-4274-2EBC-BB60EC78D126}"/>
            </a:ext>
          </a:extLst>
        </xdr:cNvPr>
        <xdr:cNvCxnSpPr/>
      </xdr:nvCxnSpPr>
      <xdr:spPr>
        <a:xfrm flipV="1">
          <a:off x="13494627249" y="31823161"/>
          <a:ext cx="1785684" cy="129027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41953</xdr:colOff>
      <xdr:row>156</xdr:row>
      <xdr:rowOff>175451</xdr:rowOff>
    </xdr:from>
    <xdr:ext cx="61021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87587</xdr:colOff>
      <xdr:row>159</xdr:row>
      <xdr:rowOff>151592</xdr:rowOff>
    </xdr:from>
    <xdr:to>
      <xdr:col>2</xdr:col>
      <xdr:colOff>87718</xdr:colOff>
      <xdr:row>162</xdr:row>
      <xdr:rowOff>7628</xdr:rowOff>
    </xdr:to>
    <xdr:cxnSp macro="">
      <xdr:nvCxnSpPr>
        <xdr:cNvPr id="159" name="Straight Arrow Connector 158">
          <a:extLst>
            <a:ext uri="{FF2B5EF4-FFF2-40B4-BE49-F238E27FC236}">
              <a16:creationId xmlns:a16="http://schemas.microsoft.com/office/drawing/2014/main" id="{C3A9C847-F6F3-0291-2BA0-A96BF8D4DD52}"/>
            </a:ext>
          </a:extLst>
        </xdr:cNvPr>
        <xdr:cNvCxnSpPr>
          <a:stCxn id="91" idx="4"/>
        </xdr:cNvCxnSpPr>
      </xdr:nvCxnSpPr>
      <xdr:spPr>
        <a:xfrm flipH="1">
          <a:off x="13495138228" y="32290601"/>
          <a:ext cx="131" cy="4624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202820</xdr:colOff>
      <xdr:row>160</xdr:row>
      <xdr:rowOff>41969</xdr:rowOff>
    </xdr:from>
    <xdr:ext cx="1119218"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1</xdr:col>
      <xdr:colOff>410558</xdr:colOff>
      <xdr:row>160</xdr:row>
      <xdr:rowOff>45321</xdr:rowOff>
    </xdr:from>
    <xdr:to>
      <xdr:col>1</xdr:col>
      <xdr:colOff>565518</xdr:colOff>
      <xdr:row>160</xdr:row>
      <xdr:rowOff>193544</xdr:rowOff>
    </xdr:to>
    <xdr:sp macro="" textlink="">
      <xdr:nvSpPr>
        <xdr:cNvPr id="161" name="Oval 160">
          <a:extLst>
            <a:ext uri="{FF2B5EF4-FFF2-40B4-BE49-F238E27FC236}">
              <a16:creationId xmlns:a16="http://schemas.microsoft.com/office/drawing/2014/main" id="{1F1EF54E-651F-7BCF-F271-A50D69A49246}"/>
            </a:ext>
          </a:extLst>
        </xdr:cNvPr>
        <xdr:cNvSpPr/>
      </xdr:nvSpPr>
      <xdr:spPr>
        <a:xfrm>
          <a:off x="13495484212" y="3238646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144727</xdr:colOff>
      <xdr:row>160</xdr:row>
      <xdr:rowOff>103953</xdr:rowOff>
    </xdr:from>
    <xdr:ext cx="1119218" cy="190758"/>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1</xdr:col>
      <xdr:colOff>441068</xdr:colOff>
      <xdr:row>157</xdr:row>
      <xdr:rowOff>117783</xdr:rowOff>
    </xdr:from>
    <xdr:to>
      <xdr:col>1</xdr:col>
      <xdr:colOff>596028</xdr:colOff>
      <xdr:row>158</xdr:row>
      <xdr:rowOff>63874</xdr:rowOff>
    </xdr:to>
    <xdr:sp macro="" textlink="">
      <xdr:nvSpPr>
        <xdr:cNvPr id="163" name="Oval 162">
          <a:extLst>
            <a:ext uri="{FF2B5EF4-FFF2-40B4-BE49-F238E27FC236}">
              <a16:creationId xmlns:a16="http://schemas.microsoft.com/office/drawing/2014/main" id="{6A4D33A0-E35C-95DC-E247-3D39DD2B74AC}"/>
            </a:ext>
          </a:extLst>
        </xdr:cNvPr>
        <xdr:cNvSpPr/>
      </xdr:nvSpPr>
      <xdr:spPr>
        <a:xfrm>
          <a:off x="13495453702" y="3185252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125657</xdr:colOff>
      <xdr:row>157</xdr:row>
      <xdr:rowOff>96325</xdr:rowOff>
    </xdr:from>
    <xdr:ext cx="1119218" cy="190758"/>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194505</xdr:colOff>
      <xdr:row>157</xdr:row>
      <xdr:rowOff>76276</xdr:rowOff>
    </xdr:from>
    <xdr:to>
      <xdr:col>4</xdr:col>
      <xdr:colOff>369941</xdr:colOff>
      <xdr:row>161</xdr:row>
      <xdr:rowOff>106787</xdr:rowOff>
    </xdr:to>
    <xdr:sp macro="" textlink="">
      <xdr:nvSpPr>
        <xdr:cNvPr id="165" name="Left Brace 164">
          <a:extLst>
            <a:ext uri="{FF2B5EF4-FFF2-40B4-BE49-F238E27FC236}">
              <a16:creationId xmlns:a16="http://schemas.microsoft.com/office/drawing/2014/main" id="{7FBE8A6A-92F5-3D80-06C8-76C2946D7A85}"/>
            </a:ext>
          </a:extLst>
        </xdr:cNvPr>
        <xdr:cNvSpPr/>
      </xdr:nvSpPr>
      <xdr:spPr>
        <a:xfrm>
          <a:off x="13493208438" y="31811021"/>
          <a:ext cx="175436" cy="839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793962</xdr:colOff>
      <xdr:row>158</xdr:row>
      <xdr:rowOff>194521</xdr:rowOff>
    </xdr:from>
    <xdr:ext cx="111921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6</xdr:col>
      <xdr:colOff>652162</xdr:colOff>
      <xdr:row>156</xdr:row>
      <xdr:rowOff>158731</xdr:rowOff>
    </xdr:from>
    <xdr:ext cx="873272" cy="190758"/>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𝑃</m:t>
                    </m:r>
                    <m:r>
                      <a:rPr lang="en-US" sz="1100" b="0" i="1" kern="1200">
                        <a:latin typeface="Cambria Math" panose="02040503050406030204" pitchFamily="18" charset="0"/>
                      </a:rPr>
                      <m:t>(</m:t>
                    </m:r>
                    <m:r>
                      <a:rPr lang="he-IL" sz="1100" b="0" i="1" kern="1200">
                        <a:latin typeface="Cambria Math" panose="02040503050406030204" pitchFamily="18" charset="0"/>
                      </a:rPr>
                      <m:t>צרכן</m:t>
                    </m:r>
                    <m:r>
                      <a:rPr lang="he-IL" sz="1100" b="0" i="1" kern="1200">
                        <a:latin typeface="Cambria Math" panose="02040503050406030204" pitchFamily="18" charset="0"/>
                      </a:rPr>
                      <m:t>)</m:t>
                    </m:r>
                  </m:oMath>
                </m:oMathPara>
              </a14:m>
              <a:endParaRPr lang="en-US" sz="1100" kern="1200"/>
            </a:p>
          </xdr:txBody>
        </xdr:sp>
      </mc:Choice>
      <mc:Fallback xmlns="">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𝑄∗𝑃(</a:t>
              </a:r>
              <a:r>
                <a:rPr lang="he-IL" sz="1100" b="0" i="0" kern="1200">
                  <a:latin typeface="Cambria Math" panose="02040503050406030204" pitchFamily="18" charset="0"/>
                </a:rPr>
                <a:t>צרכן)</a:t>
              </a:r>
              <a:endParaRPr lang="en-US" sz="1100" kern="1200"/>
            </a:p>
          </xdr:txBody>
        </xdr:sp>
      </mc:Fallback>
    </mc:AlternateContent>
    <xdr:clientData/>
  </xdr:oneCellAnchor>
  <xdr:oneCellAnchor>
    <xdr:from>
      <xdr:col>6</xdr:col>
      <xdr:colOff>686486</xdr:colOff>
      <xdr:row>159</xdr:row>
      <xdr:rowOff>2365</xdr:rowOff>
    </xdr:from>
    <xdr:ext cx="873272"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𝑄_𝐴∗𝑃_𝐴</a:t>
              </a:r>
              <a:endParaRPr lang="en-US" sz="1100" kern="1200"/>
            </a:p>
          </xdr:txBody>
        </xdr:sp>
      </mc:Fallback>
    </mc:AlternateContent>
    <xdr:clientData/>
  </xdr:oneCellAnchor>
  <xdr:oneCellAnchor>
    <xdr:from>
      <xdr:col>0</xdr:col>
      <xdr:colOff>691999</xdr:colOff>
      <xdr:row>163</xdr:row>
      <xdr:rowOff>90665</xdr:rowOff>
    </xdr:from>
    <xdr:ext cx="1119218"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6</xdr:col>
      <xdr:colOff>743693</xdr:colOff>
      <xdr:row>161</xdr:row>
      <xdr:rowOff>2365</xdr:rowOff>
    </xdr:from>
    <xdr:ext cx="873272"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m:t>
                        </m:r>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〖↑𝑄〗_𝐵∗𝑃_𝐵↓</a:t>
              </a:r>
              <a:endParaRPr lang="en-US" sz="1100" kern="1200"/>
            </a:p>
          </xdr:txBody>
        </xdr:sp>
      </mc:Fallback>
    </mc:AlternateContent>
    <xdr:clientData/>
  </xdr:oneCellAnchor>
  <xdr:twoCellAnchor>
    <xdr:from>
      <xdr:col>6</xdr:col>
      <xdr:colOff>579700</xdr:colOff>
      <xdr:row>162</xdr:row>
      <xdr:rowOff>53394</xdr:rowOff>
    </xdr:from>
    <xdr:to>
      <xdr:col>7</xdr:col>
      <xdr:colOff>118229</xdr:colOff>
      <xdr:row>163</xdr:row>
      <xdr:rowOff>160180</xdr:rowOff>
    </xdr:to>
    <xdr:cxnSp macro="">
      <xdr:nvCxnSpPr>
        <xdr:cNvPr id="172" name="Straight Arrow Connector 171">
          <a:extLst>
            <a:ext uri="{FF2B5EF4-FFF2-40B4-BE49-F238E27FC236}">
              <a16:creationId xmlns:a16="http://schemas.microsoft.com/office/drawing/2014/main" id="{F32E585E-89AB-3514-532C-510DE4086AC3}"/>
            </a:ext>
          </a:extLst>
        </xdr:cNvPr>
        <xdr:cNvCxnSpPr/>
      </xdr:nvCxnSpPr>
      <xdr:spPr>
        <a:xfrm>
          <a:off x="13490988799" y="32798799"/>
          <a:ext cx="362312" cy="308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434776</xdr:colOff>
      <xdr:row>162</xdr:row>
      <xdr:rowOff>49580</xdr:rowOff>
    </xdr:from>
    <xdr:to>
      <xdr:col>7</xdr:col>
      <xdr:colOff>438590</xdr:colOff>
      <xdr:row>164</xdr:row>
      <xdr:rowOff>64835</xdr:rowOff>
    </xdr:to>
    <xdr:cxnSp macro="">
      <xdr:nvCxnSpPr>
        <xdr:cNvPr id="173" name="Straight Arrow Connector 172">
          <a:extLst>
            <a:ext uri="{FF2B5EF4-FFF2-40B4-BE49-F238E27FC236}">
              <a16:creationId xmlns:a16="http://schemas.microsoft.com/office/drawing/2014/main" id="{A5520B13-1101-9676-2D05-B95AD747A8DA}"/>
            </a:ext>
          </a:extLst>
        </xdr:cNvPr>
        <xdr:cNvCxnSpPr/>
      </xdr:nvCxnSpPr>
      <xdr:spPr>
        <a:xfrm>
          <a:off x="13490668438" y="32794985"/>
          <a:ext cx="3814" cy="41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705557</xdr:colOff>
      <xdr:row>162</xdr:row>
      <xdr:rowOff>11442</xdr:rowOff>
    </xdr:from>
    <xdr:to>
      <xdr:col>8</xdr:col>
      <xdr:colOff>442403</xdr:colOff>
      <xdr:row>163</xdr:row>
      <xdr:rowOff>175435</xdr:rowOff>
    </xdr:to>
    <xdr:cxnSp macro="">
      <xdr:nvCxnSpPr>
        <xdr:cNvPr id="175" name="Straight Arrow Connector 174">
          <a:extLst>
            <a:ext uri="{FF2B5EF4-FFF2-40B4-BE49-F238E27FC236}">
              <a16:creationId xmlns:a16="http://schemas.microsoft.com/office/drawing/2014/main" id="{2C4F2A03-7672-0D41-612B-477E2E66A345}"/>
            </a:ext>
          </a:extLst>
        </xdr:cNvPr>
        <xdr:cNvCxnSpPr/>
      </xdr:nvCxnSpPr>
      <xdr:spPr>
        <a:xfrm flipH="1">
          <a:off x="13489840841" y="32756847"/>
          <a:ext cx="560630" cy="3661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335643</xdr:colOff>
      <xdr:row>166</xdr:row>
      <xdr:rowOff>27213</xdr:rowOff>
    </xdr:from>
    <xdr:to>
      <xdr:col>6</xdr:col>
      <xdr:colOff>503464</xdr:colOff>
      <xdr:row>167</xdr:row>
      <xdr:rowOff>149677</xdr:rowOff>
    </xdr:to>
    <xdr:sp macro="" textlink="">
      <xdr:nvSpPr>
        <xdr:cNvPr id="178" name="Down Arrow 177">
          <a:extLst>
            <a:ext uri="{FF2B5EF4-FFF2-40B4-BE49-F238E27FC236}">
              <a16:creationId xmlns:a16="http://schemas.microsoft.com/office/drawing/2014/main" id="{A88360CF-3535-C3BC-175D-7E0A02436DB8}"/>
            </a:ext>
          </a:extLst>
        </xdr:cNvPr>
        <xdr:cNvSpPr/>
      </xdr:nvSpPr>
      <xdr:spPr>
        <a:xfrm>
          <a:off x="13519535536" y="33908999"/>
          <a:ext cx="167821" cy="3265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oneCellAnchor>
    <xdr:from>
      <xdr:col>0</xdr:col>
      <xdr:colOff>539217</xdr:colOff>
      <xdr:row>178</xdr:row>
      <xdr:rowOff>78044</xdr:rowOff>
    </xdr:from>
    <xdr:ext cx="1406944" cy="438325"/>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178</xdr:row>
      <xdr:rowOff>81593</xdr:rowOff>
    </xdr:from>
    <xdr:ext cx="821609" cy="438325"/>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178</xdr:row>
      <xdr:rowOff>21285</xdr:rowOff>
    </xdr:from>
    <xdr:ext cx="140694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179</xdr:row>
      <xdr:rowOff>21287</xdr:rowOff>
    </xdr:from>
    <xdr:ext cx="140694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178</xdr:row>
      <xdr:rowOff>7096</xdr:rowOff>
    </xdr:from>
    <xdr:ext cx="1406944"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178</xdr:row>
      <xdr:rowOff>60308</xdr:rowOff>
    </xdr:from>
    <xdr:ext cx="821609" cy="438325"/>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180</xdr:row>
      <xdr:rowOff>7095</xdr:rowOff>
    </xdr:from>
    <xdr:ext cx="140694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179</xdr:row>
      <xdr:rowOff>10643</xdr:rowOff>
    </xdr:from>
    <xdr:ext cx="140694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180</xdr:row>
      <xdr:rowOff>10642</xdr:rowOff>
    </xdr:from>
    <xdr:ext cx="1406944"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231</xdr:row>
      <xdr:rowOff>70743</xdr:rowOff>
    </xdr:from>
    <xdr:to>
      <xdr:col>3</xdr:col>
      <xdr:colOff>437931</xdr:colOff>
      <xdr:row>242</xdr:row>
      <xdr:rowOff>70743</xdr:rowOff>
    </xdr:to>
    <xdr:cxnSp macro="">
      <xdr:nvCxnSpPr>
        <xdr:cNvPr id="188" name="Straight Arrow Connector 187">
          <a:extLst>
            <a:ext uri="{FF2B5EF4-FFF2-40B4-BE49-F238E27FC236}">
              <a16:creationId xmlns:a16="http://schemas.microsoft.com/office/drawing/2014/main" id="{D2F24EA7-F05B-CF4B-AC71-AF6FF0A27059}"/>
            </a:ext>
          </a:extLst>
        </xdr:cNvPr>
        <xdr:cNvCxnSpPr/>
      </xdr:nvCxnSpPr>
      <xdr:spPr>
        <a:xfrm flipH="1" flipV="1">
          <a:off x="13517124569" y="2928243"/>
          <a:ext cx="3369" cy="224517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241</xdr:row>
      <xdr:rowOff>94324</xdr:rowOff>
    </xdr:from>
    <xdr:to>
      <xdr:col>3</xdr:col>
      <xdr:colOff>562573</xdr:colOff>
      <xdr:row>241</xdr:row>
      <xdr:rowOff>97692</xdr:rowOff>
    </xdr:to>
    <xdr:cxnSp macro="">
      <xdr:nvCxnSpPr>
        <xdr:cNvPr id="189" name="Straight Arrow Connector 188">
          <a:extLst>
            <a:ext uri="{FF2B5EF4-FFF2-40B4-BE49-F238E27FC236}">
              <a16:creationId xmlns:a16="http://schemas.microsoft.com/office/drawing/2014/main" id="{714FE56E-788E-7241-83D1-09DB7AD1FE2B}"/>
            </a:ext>
          </a:extLst>
        </xdr:cNvPr>
        <xdr:cNvCxnSpPr/>
      </xdr:nvCxnSpPr>
      <xdr:spPr>
        <a:xfrm flipV="1">
          <a:off x="13516999927" y="4992895"/>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230</xdr:row>
      <xdr:rowOff>39683</xdr:rowOff>
    </xdr:from>
    <xdr:ext cx="11192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234</xdr:row>
      <xdr:rowOff>23581</xdr:rowOff>
    </xdr:from>
    <xdr:to>
      <xdr:col>3</xdr:col>
      <xdr:colOff>434585</xdr:colOff>
      <xdr:row>241</xdr:row>
      <xdr:rowOff>101262</xdr:rowOff>
    </xdr:to>
    <xdr:cxnSp macro="">
      <xdr:nvCxnSpPr>
        <xdr:cNvPr id="191" name="Straight Connector 190">
          <a:extLst>
            <a:ext uri="{FF2B5EF4-FFF2-40B4-BE49-F238E27FC236}">
              <a16:creationId xmlns:a16="http://schemas.microsoft.com/office/drawing/2014/main" id="{F8590C91-0072-9741-A183-4BB79D08D411}"/>
            </a:ext>
          </a:extLst>
        </xdr:cNvPr>
        <xdr:cNvCxnSpPr/>
      </xdr:nvCxnSpPr>
      <xdr:spPr>
        <a:xfrm flipV="1">
          <a:off x="13517127915" y="3493402"/>
          <a:ext cx="2078848" cy="150643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186680</xdr:colOff>
      <xdr:row>233</xdr:row>
      <xdr:rowOff>83655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2</xdr:col>
      <xdr:colOff>81592</xdr:colOff>
      <xdr:row>231</xdr:row>
      <xdr:rowOff>117067</xdr:rowOff>
    </xdr:from>
    <xdr:to>
      <xdr:col>2</xdr:col>
      <xdr:colOff>81592</xdr:colOff>
      <xdr:row>240</xdr:row>
      <xdr:rowOff>156090</xdr:rowOff>
    </xdr:to>
    <xdr:cxnSp macro="">
      <xdr:nvCxnSpPr>
        <xdr:cNvPr id="193" name="Straight Connector 192">
          <a:extLst>
            <a:ext uri="{FF2B5EF4-FFF2-40B4-BE49-F238E27FC236}">
              <a16:creationId xmlns:a16="http://schemas.microsoft.com/office/drawing/2014/main" id="{3B526046-B14D-E94D-80F0-28B4FC16CED2}"/>
            </a:ext>
          </a:extLst>
        </xdr:cNvPr>
        <xdr:cNvCxnSpPr/>
      </xdr:nvCxnSpPr>
      <xdr:spPr>
        <a:xfrm>
          <a:off x="13518306408" y="2974567"/>
          <a:ext cx="0" cy="187598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239</xdr:row>
      <xdr:rowOff>93582</xdr:rowOff>
    </xdr:from>
    <xdr:ext cx="1119218"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237</xdr:row>
      <xdr:rowOff>3369</xdr:rowOff>
    </xdr:from>
    <xdr:to>
      <xdr:col>2</xdr:col>
      <xdr:colOff>165067</xdr:colOff>
      <xdr:row>237</xdr:row>
      <xdr:rowOff>151592</xdr:rowOff>
    </xdr:to>
    <xdr:sp macro="" textlink="">
      <xdr:nvSpPr>
        <xdr:cNvPr id="195" name="Oval 194">
          <a:extLst>
            <a:ext uri="{FF2B5EF4-FFF2-40B4-BE49-F238E27FC236}">
              <a16:creationId xmlns:a16="http://schemas.microsoft.com/office/drawing/2014/main" id="{5550D45A-491F-4442-82E6-E038E480974C}"/>
            </a:ext>
          </a:extLst>
        </xdr:cNvPr>
        <xdr:cNvSpPr/>
      </xdr:nvSpPr>
      <xdr:spPr>
        <a:xfrm>
          <a:off x="13518222933" y="408551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241</xdr:row>
      <xdr:rowOff>86851</xdr:rowOff>
    </xdr:from>
    <xdr:ext cx="11192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366929</xdr:colOff>
      <xdr:row>237</xdr:row>
      <xdr:rowOff>30524</xdr:rowOff>
    </xdr:from>
    <xdr:ext cx="1119218" cy="190758"/>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1</xdr:col>
      <xdr:colOff>328579</xdr:colOff>
      <xdr:row>230</xdr:row>
      <xdr:rowOff>104940</xdr:rowOff>
    </xdr:from>
    <xdr:ext cx="1119218"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133315</xdr:colOff>
      <xdr:row>231</xdr:row>
      <xdr:rowOff>2485</xdr:rowOff>
    </xdr:from>
    <xdr:to>
      <xdr:col>3</xdr:col>
      <xdr:colOff>308007</xdr:colOff>
      <xdr:row>237</xdr:row>
      <xdr:rowOff>97044</xdr:rowOff>
    </xdr:to>
    <xdr:cxnSp macro="">
      <xdr:nvCxnSpPr>
        <xdr:cNvPr id="199" name="Straight Connector 198">
          <a:extLst>
            <a:ext uri="{FF2B5EF4-FFF2-40B4-BE49-F238E27FC236}">
              <a16:creationId xmlns:a16="http://schemas.microsoft.com/office/drawing/2014/main" id="{F56ED64B-7C2A-1845-B90C-A40ED68A6ACB}"/>
            </a:ext>
          </a:extLst>
        </xdr:cNvPr>
        <xdr:cNvCxnSpPr/>
      </xdr:nvCxnSpPr>
      <xdr:spPr>
        <a:xfrm flipV="1">
          <a:off x="13517254493" y="2859985"/>
          <a:ext cx="1825692" cy="13192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304820</xdr:colOff>
      <xdr:row>230</xdr:row>
      <xdr:rowOff>104752</xdr:rowOff>
    </xdr:from>
    <xdr:ext cx="1119218"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10107</xdr:colOff>
      <xdr:row>233</xdr:row>
      <xdr:rowOff>79315</xdr:rowOff>
    </xdr:from>
    <xdr:to>
      <xdr:col>2</xdr:col>
      <xdr:colOff>165067</xdr:colOff>
      <xdr:row>234</xdr:row>
      <xdr:rowOff>25013</xdr:rowOff>
    </xdr:to>
    <xdr:sp macro="" textlink="">
      <xdr:nvSpPr>
        <xdr:cNvPr id="201" name="Oval 200">
          <a:extLst>
            <a:ext uri="{FF2B5EF4-FFF2-40B4-BE49-F238E27FC236}">
              <a16:creationId xmlns:a16="http://schemas.microsoft.com/office/drawing/2014/main" id="{9573A9C2-1B6F-4A43-B47E-C915EB84CB96}"/>
            </a:ext>
          </a:extLst>
        </xdr:cNvPr>
        <xdr:cNvSpPr/>
      </xdr:nvSpPr>
      <xdr:spPr>
        <a:xfrm>
          <a:off x="13518222933" y="3345029"/>
          <a:ext cx="154960" cy="1498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780565</xdr:colOff>
      <xdr:row>233</xdr:row>
      <xdr:rowOff>122358</xdr:rowOff>
    </xdr:from>
    <xdr:to>
      <xdr:col>1</xdr:col>
      <xdr:colOff>780565</xdr:colOff>
      <xdr:row>236</xdr:row>
      <xdr:rowOff>130798</xdr:rowOff>
    </xdr:to>
    <xdr:cxnSp macro="">
      <xdr:nvCxnSpPr>
        <xdr:cNvPr id="202" name="Straight Arrow Connector 201">
          <a:extLst>
            <a:ext uri="{FF2B5EF4-FFF2-40B4-BE49-F238E27FC236}">
              <a16:creationId xmlns:a16="http://schemas.microsoft.com/office/drawing/2014/main" id="{78BC6489-B0A8-2147-A60C-AEB8A6236C63}"/>
            </a:ext>
          </a:extLst>
        </xdr:cNvPr>
        <xdr:cNvCxnSpPr/>
      </xdr:nvCxnSpPr>
      <xdr:spPr>
        <a:xfrm flipV="1">
          <a:off x="13518432935" y="3388072"/>
          <a:ext cx="0" cy="620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333174</xdr:colOff>
      <xdr:row>233</xdr:row>
      <xdr:rowOff>30527</xdr:rowOff>
    </xdr:from>
    <xdr:ext cx="1658321" cy="197811"/>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he-IL" sz="1100" b="0" i="1">
                        <a:latin typeface="Cambria Math" panose="02040503050406030204" pitchFamily="18" charset="0"/>
                      </a:rPr>
                      <m:t>3</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a:t>
              </a:r>
              <a:r>
                <a:rPr lang="he-IL" sz="1100" b="0" i="0">
                  <a:latin typeface="Cambria Math" panose="02040503050406030204" pitchFamily="18" charset="0"/>
                </a:rPr>
                <a:t>3</a:t>
              </a:r>
              <a:endParaRPr lang="en-US" sz="1100"/>
            </a:p>
          </xdr:txBody>
        </xdr:sp>
      </mc:Fallback>
    </mc:AlternateContent>
    <xdr:clientData/>
  </xdr:oneCellAnchor>
  <xdr:oneCellAnchor>
    <xdr:from>
      <xdr:col>1</xdr:col>
      <xdr:colOff>121835</xdr:colOff>
      <xdr:row>234</xdr:row>
      <xdr:rowOff>142913</xdr:rowOff>
    </xdr:from>
    <xdr:ext cx="11192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5</xdr:col>
      <xdr:colOff>223622</xdr:colOff>
      <xdr:row>232</xdr:row>
      <xdr:rowOff>172990</xdr:rowOff>
    </xdr:from>
    <xdr:to>
      <xdr:col>5</xdr:col>
      <xdr:colOff>468340</xdr:colOff>
      <xdr:row>239</xdr:row>
      <xdr:rowOff>46413</xdr:rowOff>
    </xdr:to>
    <xdr:sp macro="" textlink="">
      <xdr:nvSpPr>
        <xdr:cNvPr id="205" name="Left Brace 204">
          <a:extLst>
            <a:ext uri="{FF2B5EF4-FFF2-40B4-BE49-F238E27FC236}">
              <a16:creationId xmlns:a16="http://schemas.microsoft.com/office/drawing/2014/main" id="{C0D1564C-211A-614A-AA2A-551C7EA3A1F5}"/>
            </a:ext>
          </a:extLst>
        </xdr:cNvPr>
        <xdr:cNvSpPr/>
      </xdr:nvSpPr>
      <xdr:spPr>
        <a:xfrm>
          <a:off x="13515443160" y="3234597"/>
          <a:ext cx="244718" cy="13021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5</xdr:col>
      <xdr:colOff>33230</xdr:colOff>
      <xdr:row>235</xdr:row>
      <xdr:rowOff>109159</xdr:rowOff>
    </xdr:from>
    <xdr:ext cx="11192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2</xdr:col>
      <xdr:colOff>142374</xdr:colOff>
      <xdr:row>237</xdr:row>
      <xdr:rowOff>125903</xdr:rowOff>
    </xdr:from>
    <xdr:to>
      <xdr:col>3</xdr:col>
      <xdr:colOff>366929</xdr:colOff>
      <xdr:row>237</xdr:row>
      <xdr:rowOff>129885</xdr:rowOff>
    </xdr:to>
    <xdr:cxnSp macro="">
      <xdr:nvCxnSpPr>
        <xdr:cNvPr id="207" name="Straight Connector 206">
          <a:extLst>
            <a:ext uri="{FF2B5EF4-FFF2-40B4-BE49-F238E27FC236}">
              <a16:creationId xmlns:a16="http://schemas.microsoft.com/office/drawing/2014/main" id="{C6E746E6-E5CA-E840-B79B-2E988504335D}"/>
            </a:ext>
          </a:extLst>
        </xdr:cNvPr>
        <xdr:cNvCxnSpPr>
          <a:stCxn id="197" idx="3"/>
          <a:endCxn id="195" idx="3"/>
        </xdr:cNvCxnSpPr>
      </xdr:nvCxnSpPr>
      <xdr:spPr>
        <a:xfrm>
          <a:off x="13517195571" y="4208046"/>
          <a:ext cx="1050055"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0</xdr:colOff>
      <xdr:row>231</xdr:row>
      <xdr:rowOff>0</xdr:rowOff>
    </xdr:from>
    <xdr:ext cx="964479" cy="316882"/>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8</xdr:col>
      <xdr:colOff>724297</xdr:colOff>
      <xdr:row>233</xdr:row>
      <xdr:rowOff>128984</xdr:rowOff>
    </xdr:from>
    <xdr:ext cx="964479" cy="316882"/>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rPr>
                          <m:t>3</m:t>
                        </m:r>
                        <m:r>
                          <a:rPr lang="en-US" sz="1100" b="0" i="1">
                            <a:latin typeface="Cambria Math" panose="02040503050406030204" pitchFamily="18" charset="0"/>
                          </a:rPr>
                          <m:t>∗</m:t>
                        </m:r>
                        <m:r>
                          <a:rPr lang="he-IL" sz="1100" b="0" i="1">
                            <a:latin typeface="Cambria Math" panose="02040503050406030204" pitchFamily="18" charset="0"/>
                          </a:rPr>
                          <m:t>0</m:t>
                        </m:r>
                      </m:num>
                      <m:den>
                        <m:r>
                          <a:rPr lang="en-US" sz="1100" b="0" i="1">
                            <a:latin typeface="Cambria Math" panose="02040503050406030204" pitchFamily="18" charset="0"/>
                            <a:ea typeface="Cambria Math" panose="02040503050406030204" pitchFamily="18" charset="0"/>
                          </a:rPr>
                          <m:t>2</m:t>
                        </m:r>
                      </m:den>
                    </m:f>
                    <m:r>
                      <a:rPr lang="he-IL" sz="1100" b="0" i="0">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ea typeface="Cambria Math" panose="02040503050406030204" pitchFamily="18" charset="0"/>
                </a:rPr>
                <a:t>)/2</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oneCellAnchor>
    <xdr:from>
      <xdr:col>0</xdr:col>
      <xdr:colOff>539217</xdr:colOff>
      <xdr:row>256</xdr:row>
      <xdr:rowOff>78044</xdr:rowOff>
    </xdr:from>
    <xdr:ext cx="1406944" cy="438325"/>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256</xdr:row>
      <xdr:rowOff>81593</xdr:rowOff>
    </xdr:from>
    <xdr:ext cx="821609" cy="438325"/>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256</xdr:row>
      <xdr:rowOff>21285</xdr:rowOff>
    </xdr:from>
    <xdr:ext cx="140694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257</xdr:row>
      <xdr:rowOff>21287</xdr:rowOff>
    </xdr:from>
    <xdr:ext cx="140694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256</xdr:row>
      <xdr:rowOff>7096</xdr:rowOff>
    </xdr:from>
    <xdr:ext cx="1406944"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257</xdr:row>
      <xdr:rowOff>31929</xdr:rowOff>
    </xdr:from>
    <xdr:ext cx="140694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258</xdr:row>
      <xdr:rowOff>24834</xdr:rowOff>
    </xdr:from>
    <xdr:ext cx="1406944"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256</xdr:row>
      <xdr:rowOff>60308</xdr:rowOff>
    </xdr:from>
    <xdr:ext cx="821609" cy="438325"/>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258</xdr:row>
      <xdr:rowOff>7095</xdr:rowOff>
    </xdr:from>
    <xdr:ext cx="1406944"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xdr:from>
      <xdr:col>1</xdr:col>
      <xdr:colOff>626533</xdr:colOff>
      <xdr:row>42</xdr:row>
      <xdr:rowOff>46567</xdr:rowOff>
    </xdr:from>
    <xdr:to>
      <xdr:col>2</xdr:col>
      <xdr:colOff>55033</xdr:colOff>
      <xdr:row>43</xdr:row>
      <xdr:rowOff>173567</xdr:rowOff>
    </xdr:to>
    <xdr:sp macro="" textlink="">
      <xdr:nvSpPr>
        <xdr:cNvPr id="7" name="Right Brace 6">
          <a:extLst>
            <a:ext uri="{FF2B5EF4-FFF2-40B4-BE49-F238E27FC236}">
              <a16:creationId xmlns:a16="http://schemas.microsoft.com/office/drawing/2014/main" id="{C1F997D9-1A0C-CE93-47E9-59770DADB14D}"/>
            </a:ext>
          </a:extLst>
        </xdr:cNvPr>
        <xdr:cNvSpPr/>
      </xdr:nvSpPr>
      <xdr:spPr>
        <a:xfrm>
          <a:off x="13523285967" y="8377767"/>
          <a:ext cx="254000" cy="3302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626533</xdr:colOff>
      <xdr:row>76</xdr:row>
      <xdr:rowOff>46567</xdr:rowOff>
    </xdr:from>
    <xdr:to>
      <xdr:col>1</xdr:col>
      <xdr:colOff>55033</xdr:colOff>
      <xdr:row>77</xdr:row>
      <xdr:rowOff>173567</xdr:rowOff>
    </xdr:to>
    <xdr:sp macro="" textlink="">
      <xdr:nvSpPr>
        <xdr:cNvPr id="8" name="Right Brace 7">
          <a:extLst>
            <a:ext uri="{FF2B5EF4-FFF2-40B4-BE49-F238E27FC236}">
              <a16:creationId xmlns:a16="http://schemas.microsoft.com/office/drawing/2014/main" id="{ABA40487-C3EA-6D4C-BC90-DFEAC03758FB}"/>
            </a:ext>
          </a:extLst>
        </xdr:cNvPr>
        <xdr:cNvSpPr/>
      </xdr:nvSpPr>
      <xdr:spPr>
        <a:xfrm>
          <a:off x="13531107448" y="8669199"/>
          <a:ext cx="254478" cy="3323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626533</xdr:colOff>
      <xdr:row>100</xdr:row>
      <xdr:rowOff>46567</xdr:rowOff>
    </xdr:from>
    <xdr:to>
      <xdr:col>2</xdr:col>
      <xdr:colOff>55033</xdr:colOff>
      <xdr:row>101</xdr:row>
      <xdr:rowOff>173567</xdr:rowOff>
    </xdr:to>
    <xdr:sp macro="" textlink="">
      <xdr:nvSpPr>
        <xdr:cNvPr id="9" name="Right Brace 8">
          <a:extLst>
            <a:ext uri="{FF2B5EF4-FFF2-40B4-BE49-F238E27FC236}">
              <a16:creationId xmlns:a16="http://schemas.microsoft.com/office/drawing/2014/main" id="{B337328A-DC9E-B74E-BA06-2E69B4B8985B}"/>
            </a:ext>
          </a:extLst>
        </xdr:cNvPr>
        <xdr:cNvSpPr/>
      </xdr:nvSpPr>
      <xdr:spPr>
        <a:xfrm>
          <a:off x="13531933426" y="15649424"/>
          <a:ext cx="254477" cy="332301"/>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47625</xdr:colOff>
      <xdr:row>68</xdr:row>
      <xdr:rowOff>31750</xdr:rowOff>
    </xdr:from>
    <xdr:to>
      <xdr:col>1</xdr:col>
      <xdr:colOff>203200</xdr:colOff>
      <xdr:row>68</xdr:row>
      <xdr:rowOff>184150</xdr:rowOff>
    </xdr:to>
    <xdr:sp macro="" textlink="">
      <xdr:nvSpPr>
        <xdr:cNvPr id="2" name="Oval 1">
          <a:extLst>
            <a:ext uri="{FF2B5EF4-FFF2-40B4-BE49-F238E27FC236}">
              <a16:creationId xmlns:a16="http://schemas.microsoft.com/office/drawing/2014/main" id="{7B4EC0B1-B50A-2A93-5E53-D9F14A95AD4C}"/>
            </a:ext>
          </a:extLst>
        </xdr:cNvPr>
        <xdr:cNvSpPr/>
      </xdr:nvSpPr>
      <xdr:spPr>
        <a:xfrm>
          <a:off x="13523963300" y="13849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5</xdr:col>
      <xdr:colOff>752475</xdr:colOff>
      <xdr:row>63</xdr:row>
      <xdr:rowOff>31750</xdr:rowOff>
    </xdr:from>
    <xdr:to>
      <xdr:col>6</xdr:col>
      <xdr:colOff>82550</xdr:colOff>
      <xdr:row>63</xdr:row>
      <xdr:rowOff>184150</xdr:rowOff>
    </xdr:to>
    <xdr:sp macro="" textlink="">
      <xdr:nvSpPr>
        <xdr:cNvPr id="3" name="Oval 2">
          <a:extLst>
            <a:ext uri="{FF2B5EF4-FFF2-40B4-BE49-F238E27FC236}">
              <a16:creationId xmlns:a16="http://schemas.microsoft.com/office/drawing/2014/main" id="{44383516-4F60-264A-E63D-02A3F27B5AA3}"/>
            </a:ext>
          </a:extLst>
        </xdr:cNvPr>
        <xdr:cNvSpPr/>
      </xdr:nvSpPr>
      <xdr:spPr>
        <a:xfrm>
          <a:off x="13521607450" y="12833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762000</xdr:colOff>
      <xdr:row>63</xdr:row>
      <xdr:rowOff>22225</xdr:rowOff>
    </xdr:from>
    <xdr:to>
      <xdr:col>7</xdr:col>
      <xdr:colOff>92075</xdr:colOff>
      <xdr:row>63</xdr:row>
      <xdr:rowOff>174625</xdr:rowOff>
    </xdr:to>
    <xdr:sp macro="" textlink="">
      <xdr:nvSpPr>
        <xdr:cNvPr id="4" name="Oval 3">
          <a:extLst>
            <a:ext uri="{FF2B5EF4-FFF2-40B4-BE49-F238E27FC236}">
              <a16:creationId xmlns:a16="http://schemas.microsoft.com/office/drawing/2014/main" id="{8A8AABD5-A9E7-237B-D3BB-D2F7BB6132BE}"/>
            </a:ext>
          </a:extLst>
        </xdr:cNvPr>
        <xdr:cNvSpPr/>
      </xdr:nvSpPr>
      <xdr:spPr>
        <a:xfrm>
          <a:off x="13519946925" y="12823825"/>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116921</xdr:colOff>
      <xdr:row>128</xdr:row>
      <xdr:rowOff>109665</xdr:rowOff>
    </xdr:from>
    <xdr:to>
      <xdr:col>6</xdr:col>
      <xdr:colOff>180417</xdr:colOff>
      <xdr:row>144</xdr:row>
      <xdr:rowOff>96762</xdr:rowOff>
    </xdr:to>
    <xdr:cxnSp macro="">
      <xdr:nvCxnSpPr>
        <xdr:cNvPr id="51" name="Straight Arrow Connector 50">
          <a:extLst>
            <a:ext uri="{FF2B5EF4-FFF2-40B4-BE49-F238E27FC236}">
              <a16:creationId xmlns:a16="http://schemas.microsoft.com/office/drawing/2014/main" id="{A29677A9-A192-A64B-6F43-97DB5CF4C96B}"/>
            </a:ext>
          </a:extLst>
        </xdr:cNvPr>
        <xdr:cNvCxnSpPr/>
      </xdr:nvCxnSpPr>
      <xdr:spPr>
        <a:xfrm flipH="1" flipV="1">
          <a:off x="13536366567" y="25993475"/>
          <a:ext cx="63496" cy="3212493"/>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142</xdr:row>
      <xdr:rowOff>86721</xdr:rowOff>
    </xdr:from>
    <xdr:to>
      <xdr:col>6</xdr:col>
      <xdr:colOff>360836</xdr:colOff>
      <xdr:row>142</xdr:row>
      <xdr:rowOff>104409</xdr:rowOff>
    </xdr:to>
    <xdr:cxnSp macro="">
      <xdr:nvCxnSpPr>
        <xdr:cNvPr id="53" name="Straight Arrow Connector 52">
          <a:extLst>
            <a:ext uri="{FF2B5EF4-FFF2-40B4-BE49-F238E27FC236}">
              <a16:creationId xmlns:a16="http://schemas.microsoft.com/office/drawing/2014/main" id="{BCEB0F5B-3719-D0C6-5788-F7062AEBE000}"/>
            </a:ext>
          </a:extLst>
        </xdr:cNvPr>
        <xdr:cNvCxnSpPr/>
      </xdr:nvCxnSpPr>
      <xdr:spPr>
        <a:xfrm flipV="1">
          <a:off x="13536186148" y="28792753"/>
          <a:ext cx="381415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130</xdr:row>
      <xdr:rowOff>177799</xdr:rowOff>
    </xdr:from>
    <xdr:ext cx="620031"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130</xdr:row>
      <xdr:rowOff>198106</xdr:rowOff>
    </xdr:from>
    <xdr:to>
      <xdr:col>6</xdr:col>
      <xdr:colOff>240557</xdr:colOff>
      <xdr:row>131</xdr:row>
      <xdr:rowOff>176881</xdr:rowOff>
    </xdr:to>
    <xdr:sp macro="" textlink="">
      <xdr:nvSpPr>
        <xdr:cNvPr id="57" name="Oval 56">
          <a:extLst>
            <a:ext uri="{FF2B5EF4-FFF2-40B4-BE49-F238E27FC236}">
              <a16:creationId xmlns:a16="http://schemas.microsoft.com/office/drawing/2014/main" id="{58B6E9DD-441E-6442-D5A8-F7D1C151A94C}"/>
            </a:ext>
          </a:extLst>
        </xdr:cNvPr>
        <xdr:cNvSpPr/>
      </xdr:nvSpPr>
      <xdr:spPr>
        <a:xfrm>
          <a:off x="13499519833" y="26411755"/>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131</xdr:row>
      <xdr:rowOff>86672</xdr:rowOff>
    </xdr:from>
    <xdr:to>
      <xdr:col>6</xdr:col>
      <xdr:colOff>70752</xdr:colOff>
      <xdr:row>131</xdr:row>
      <xdr:rowOff>91978</xdr:rowOff>
    </xdr:to>
    <xdr:cxnSp macro="">
      <xdr:nvCxnSpPr>
        <xdr:cNvPr id="59" name="Straight Arrow Connector 58">
          <a:extLst>
            <a:ext uri="{FF2B5EF4-FFF2-40B4-BE49-F238E27FC236}">
              <a16:creationId xmlns:a16="http://schemas.microsoft.com/office/drawing/2014/main" id="{B0441908-B79E-465A-CB8B-6A6ABA774B83}"/>
            </a:ext>
          </a:extLst>
        </xdr:cNvPr>
        <xdr:cNvCxnSpPr>
          <a:stCxn id="57" idx="6"/>
        </xdr:cNvCxnSpPr>
      </xdr:nvCxnSpPr>
      <xdr:spPr>
        <a:xfrm>
          <a:off x="13499689638" y="26530265"/>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130</xdr:row>
      <xdr:rowOff>110584</xdr:rowOff>
    </xdr:from>
    <xdr:ext cx="62003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131</xdr:row>
      <xdr:rowOff>100822</xdr:rowOff>
    </xdr:from>
    <xdr:to>
      <xdr:col>5</xdr:col>
      <xdr:colOff>116741</xdr:colOff>
      <xdr:row>132</xdr:row>
      <xdr:rowOff>176880</xdr:rowOff>
    </xdr:to>
    <xdr:cxnSp macro="">
      <xdr:nvCxnSpPr>
        <xdr:cNvPr id="61" name="Straight Arrow Connector 60">
          <a:extLst>
            <a:ext uri="{FF2B5EF4-FFF2-40B4-BE49-F238E27FC236}">
              <a16:creationId xmlns:a16="http://schemas.microsoft.com/office/drawing/2014/main" id="{D2A4662A-2057-F14C-F380-281A0D55BFB8}"/>
            </a:ext>
          </a:extLst>
        </xdr:cNvPr>
        <xdr:cNvCxnSpPr/>
      </xdr:nvCxnSpPr>
      <xdr:spPr>
        <a:xfrm>
          <a:off x="13500467911" y="26544415"/>
          <a:ext cx="7075" cy="2777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131</xdr:row>
      <xdr:rowOff>121197</xdr:rowOff>
    </xdr:from>
    <xdr:ext cx="620031"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132</xdr:row>
      <xdr:rowOff>166267</xdr:rowOff>
    </xdr:from>
    <xdr:to>
      <xdr:col>5</xdr:col>
      <xdr:colOff>198106</xdr:colOff>
      <xdr:row>133</xdr:row>
      <xdr:rowOff>145042</xdr:rowOff>
    </xdr:to>
    <xdr:sp macro="" textlink="">
      <xdr:nvSpPr>
        <xdr:cNvPr id="64" name="Oval 63">
          <a:extLst>
            <a:ext uri="{FF2B5EF4-FFF2-40B4-BE49-F238E27FC236}">
              <a16:creationId xmlns:a16="http://schemas.microsoft.com/office/drawing/2014/main" id="{E067265F-CC87-CC52-3EF2-44D5BC90B7D7}"/>
            </a:ext>
          </a:extLst>
        </xdr:cNvPr>
        <xdr:cNvSpPr/>
      </xdr:nvSpPr>
      <xdr:spPr>
        <a:xfrm>
          <a:off x="13500386546" y="26811504"/>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142</xdr:row>
      <xdr:rowOff>117660</xdr:rowOff>
    </xdr:from>
    <xdr:ext cx="620031"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132</xdr:row>
      <xdr:rowOff>177799</xdr:rowOff>
    </xdr:from>
    <xdr:ext cx="620031"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131</xdr:row>
      <xdr:rowOff>150459</xdr:rowOff>
    </xdr:from>
    <xdr:to>
      <xdr:col>6</xdr:col>
      <xdr:colOff>95619</xdr:colOff>
      <xdr:row>132</xdr:row>
      <xdr:rowOff>192689</xdr:rowOff>
    </xdr:to>
    <xdr:cxnSp macro="">
      <xdr:nvCxnSpPr>
        <xdr:cNvPr id="68" name="Straight Connector 67">
          <a:extLst>
            <a:ext uri="{FF2B5EF4-FFF2-40B4-BE49-F238E27FC236}">
              <a16:creationId xmlns:a16="http://schemas.microsoft.com/office/drawing/2014/main" id="{037283DB-941D-CB44-9191-AF713A7282D7}"/>
            </a:ext>
          </a:extLst>
        </xdr:cNvPr>
        <xdr:cNvCxnSpPr>
          <a:stCxn id="57" idx="5"/>
          <a:endCxn id="64" idx="1"/>
        </xdr:cNvCxnSpPr>
      </xdr:nvCxnSpPr>
      <xdr:spPr>
        <a:xfrm>
          <a:off x="13499664771" y="26594052"/>
          <a:ext cx="746642" cy="24387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133</xdr:row>
      <xdr:rowOff>47758</xdr:rowOff>
    </xdr:from>
    <xdr:to>
      <xdr:col>5</xdr:col>
      <xdr:colOff>31838</xdr:colOff>
      <xdr:row>133</xdr:row>
      <xdr:rowOff>53064</xdr:rowOff>
    </xdr:to>
    <xdr:cxnSp macro="">
      <xdr:nvCxnSpPr>
        <xdr:cNvPr id="69" name="Straight Arrow Connector 68">
          <a:extLst>
            <a:ext uri="{FF2B5EF4-FFF2-40B4-BE49-F238E27FC236}">
              <a16:creationId xmlns:a16="http://schemas.microsoft.com/office/drawing/2014/main" id="{CD977CBE-5E57-3326-4560-1A66059800B6}"/>
            </a:ext>
          </a:extLst>
        </xdr:cNvPr>
        <xdr:cNvCxnSpPr/>
      </xdr:nvCxnSpPr>
      <xdr:spPr>
        <a:xfrm>
          <a:off x="13500552814" y="26922939"/>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132</xdr:row>
      <xdr:rowOff>103509</xdr:rowOff>
    </xdr:from>
    <xdr:ext cx="62003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133</xdr:row>
      <xdr:rowOff>72521</xdr:rowOff>
    </xdr:from>
    <xdr:to>
      <xdr:col>4</xdr:col>
      <xdr:colOff>81365</xdr:colOff>
      <xdr:row>135</xdr:row>
      <xdr:rowOff>191031</xdr:rowOff>
    </xdr:to>
    <xdr:cxnSp macro="">
      <xdr:nvCxnSpPr>
        <xdr:cNvPr id="71" name="Straight Arrow Connector 70">
          <a:extLst>
            <a:ext uri="{FF2B5EF4-FFF2-40B4-BE49-F238E27FC236}">
              <a16:creationId xmlns:a16="http://schemas.microsoft.com/office/drawing/2014/main" id="{E4DC287B-D957-EC2A-F244-2637A16163A9}"/>
            </a:ext>
          </a:extLst>
        </xdr:cNvPr>
        <xdr:cNvCxnSpPr/>
      </xdr:nvCxnSpPr>
      <xdr:spPr>
        <a:xfrm>
          <a:off x="13501327549" y="26947702"/>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134</xdr:row>
      <xdr:rowOff>918</xdr:rowOff>
    </xdr:from>
    <xdr:ext cx="620031"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135</xdr:row>
      <xdr:rowOff>159192</xdr:rowOff>
    </xdr:from>
    <xdr:to>
      <xdr:col>4</xdr:col>
      <xdr:colOff>187493</xdr:colOff>
      <xdr:row>136</xdr:row>
      <xdr:rowOff>137967</xdr:rowOff>
    </xdr:to>
    <xdr:sp macro="" textlink="">
      <xdr:nvSpPr>
        <xdr:cNvPr id="75" name="Oval 74">
          <a:extLst>
            <a:ext uri="{FF2B5EF4-FFF2-40B4-BE49-F238E27FC236}">
              <a16:creationId xmlns:a16="http://schemas.microsoft.com/office/drawing/2014/main" id="{9438D79E-B1CD-AE72-64F9-176170F984A0}"/>
            </a:ext>
          </a:extLst>
        </xdr:cNvPr>
        <xdr:cNvSpPr/>
      </xdr:nvSpPr>
      <xdr:spPr>
        <a:xfrm>
          <a:off x="13501221421" y="2743766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133</xdr:row>
      <xdr:rowOff>115082</xdr:rowOff>
    </xdr:from>
    <xdr:to>
      <xdr:col>5</xdr:col>
      <xdr:colOff>56705</xdr:colOff>
      <xdr:row>136</xdr:row>
      <xdr:rowOff>47758</xdr:rowOff>
    </xdr:to>
    <xdr:cxnSp macro="">
      <xdr:nvCxnSpPr>
        <xdr:cNvPr id="76" name="Straight Connector 75">
          <a:extLst>
            <a:ext uri="{FF2B5EF4-FFF2-40B4-BE49-F238E27FC236}">
              <a16:creationId xmlns:a16="http://schemas.microsoft.com/office/drawing/2014/main" id="{AB3B18A6-3C4F-7730-2B0E-A5BC2DCEE39D}"/>
            </a:ext>
          </a:extLst>
        </xdr:cNvPr>
        <xdr:cNvCxnSpPr>
          <a:endCxn id="75" idx="2"/>
        </xdr:cNvCxnSpPr>
      </xdr:nvCxnSpPr>
      <xdr:spPr>
        <a:xfrm>
          <a:off x="13500527947" y="26990263"/>
          <a:ext cx="693474" cy="53760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142</xdr:row>
      <xdr:rowOff>124161</xdr:rowOff>
    </xdr:from>
    <xdr:ext cx="62003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136</xdr:row>
      <xdr:rowOff>11532</xdr:rowOff>
    </xdr:from>
    <xdr:ext cx="620031"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136</xdr:row>
      <xdr:rowOff>108008</xdr:rowOff>
    </xdr:from>
    <xdr:to>
      <xdr:col>4</xdr:col>
      <xdr:colOff>70856</xdr:colOff>
      <xdr:row>138</xdr:row>
      <xdr:rowOff>162730</xdr:rowOff>
    </xdr:to>
    <xdr:cxnSp macro="">
      <xdr:nvCxnSpPr>
        <xdr:cNvPr id="82" name="Straight Connector 81">
          <a:extLst>
            <a:ext uri="{FF2B5EF4-FFF2-40B4-BE49-F238E27FC236}">
              <a16:creationId xmlns:a16="http://schemas.microsoft.com/office/drawing/2014/main" id="{79270009-9E4A-EDA9-D32D-21188D1A1A3E}"/>
            </a:ext>
          </a:extLst>
        </xdr:cNvPr>
        <xdr:cNvCxnSpPr/>
      </xdr:nvCxnSpPr>
      <xdr:spPr>
        <a:xfrm>
          <a:off x="13501338058" y="27588119"/>
          <a:ext cx="276037" cy="4580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136</xdr:row>
      <xdr:rowOff>68984</xdr:rowOff>
    </xdr:from>
    <xdr:to>
      <xdr:col>4</xdr:col>
      <xdr:colOff>14150</xdr:colOff>
      <xdr:row>136</xdr:row>
      <xdr:rowOff>70753</xdr:rowOff>
    </xdr:to>
    <xdr:cxnSp macro="">
      <xdr:nvCxnSpPr>
        <xdr:cNvPr id="84" name="Straight Arrow Connector 83">
          <a:extLst>
            <a:ext uri="{FF2B5EF4-FFF2-40B4-BE49-F238E27FC236}">
              <a16:creationId xmlns:a16="http://schemas.microsoft.com/office/drawing/2014/main" id="{26D2D368-ADB5-5E4A-C9E2-BAB6D35C737A}"/>
            </a:ext>
          </a:extLst>
        </xdr:cNvPr>
        <xdr:cNvCxnSpPr/>
      </xdr:nvCxnSpPr>
      <xdr:spPr>
        <a:xfrm>
          <a:off x="13501394764" y="27549095"/>
          <a:ext cx="389136"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135</xdr:row>
      <xdr:rowOff>117660</xdr:rowOff>
    </xdr:from>
    <xdr:ext cx="620031"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136</xdr:row>
      <xdr:rowOff>54833</xdr:rowOff>
    </xdr:from>
    <xdr:to>
      <xdr:col>3</xdr:col>
      <xdr:colOff>481114</xdr:colOff>
      <xdr:row>138</xdr:row>
      <xdr:rowOff>173343</xdr:rowOff>
    </xdr:to>
    <xdr:cxnSp macro="">
      <xdr:nvCxnSpPr>
        <xdr:cNvPr id="88" name="Straight Arrow Connector 87">
          <a:extLst>
            <a:ext uri="{FF2B5EF4-FFF2-40B4-BE49-F238E27FC236}">
              <a16:creationId xmlns:a16="http://schemas.microsoft.com/office/drawing/2014/main" id="{2C0E2E40-ABE4-1817-818E-E2D9D6641213}"/>
            </a:ext>
          </a:extLst>
        </xdr:cNvPr>
        <xdr:cNvCxnSpPr/>
      </xdr:nvCxnSpPr>
      <xdr:spPr>
        <a:xfrm>
          <a:off x="13501752061" y="27534944"/>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136</xdr:row>
      <xdr:rowOff>195487</xdr:rowOff>
    </xdr:from>
    <xdr:ext cx="620031"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138</xdr:row>
      <xdr:rowOff>145042</xdr:rowOff>
    </xdr:from>
    <xdr:to>
      <xdr:col>3</xdr:col>
      <xdr:colOff>647381</xdr:colOff>
      <xdr:row>139</xdr:row>
      <xdr:rowOff>123816</xdr:rowOff>
    </xdr:to>
    <xdr:sp macro="" textlink="">
      <xdr:nvSpPr>
        <xdr:cNvPr id="91" name="Oval 90">
          <a:extLst>
            <a:ext uri="{FF2B5EF4-FFF2-40B4-BE49-F238E27FC236}">
              <a16:creationId xmlns:a16="http://schemas.microsoft.com/office/drawing/2014/main" id="{765BCFBC-095D-D143-8DE6-F06637165424}"/>
            </a:ext>
          </a:extLst>
        </xdr:cNvPr>
        <xdr:cNvSpPr/>
      </xdr:nvSpPr>
      <xdr:spPr>
        <a:xfrm>
          <a:off x="13501585794" y="2802844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138</xdr:row>
      <xdr:rowOff>121198</xdr:rowOff>
    </xdr:from>
    <xdr:ext cx="62003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142</xdr:row>
      <xdr:rowOff>108033</xdr:rowOff>
    </xdr:from>
    <xdr:ext cx="620031"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139</xdr:row>
      <xdr:rowOff>38291</xdr:rowOff>
    </xdr:from>
    <xdr:to>
      <xdr:col>3</xdr:col>
      <xdr:colOff>490054</xdr:colOff>
      <xdr:row>139</xdr:row>
      <xdr:rowOff>49959</xdr:rowOff>
    </xdr:to>
    <xdr:cxnSp macro="">
      <xdr:nvCxnSpPr>
        <xdr:cNvPr id="95" name="Straight Arrow Connector 94">
          <a:extLst>
            <a:ext uri="{FF2B5EF4-FFF2-40B4-BE49-F238E27FC236}">
              <a16:creationId xmlns:a16="http://schemas.microsoft.com/office/drawing/2014/main" id="{ED53EF94-7296-593E-AC61-DED66D3093BB}"/>
            </a:ext>
          </a:extLst>
        </xdr:cNvPr>
        <xdr:cNvCxnSpPr>
          <a:endCxn id="96" idx="2"/>
        </xdr:cNvCxnSpPr>
      </xdr:nvCxnSpPr>
      <xdr:spPr>
        <a:xfrm>
          <a:off x="13538536454" y="28139561"/>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138</xdr:row>
      <xdr:rowOff>79319</xdr:rowOff>
    </xdr:from>
    <xdr:ext cx="620031"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139</xdr:row>
      <xdr:rowOff>83055</xdr:rowOff>
    </xdr:from>
    <xdr:to>
      <xdr:col>3</xdr:col>
      <xdr:colOff>154543</xdr:colOff>
      <xdr:row>141</xdr:row>
      <xdr:rowOff>201566</xdr:rowOff>
    </xdr:to>
    <xdr:cxnSp macro="">
      <xdr:nvCxnSpPr>
        <xdr:cNvPr id="98" name="Straight Arrow Connector 97">
          <a:extLst>
            <a:ext uri="{FF2B5EF4-FFF2-40B4-BE49-F238E27FC236}">
              <a16:creationId xmlns:a16="http://schemas.microsoft.com/office/drawing/2014/main" id="{438B12F8-442C-CB5E-9A1F-7B8FB84283C7}"/>
            </a:ext>
          </a:extLst>
        </xdr:cNvPr>
        <xdr:cNvCxnSpPr/>
      </xdr:nvCxnSpPr>
      <xdr:spPr>
        <a:xfrm>
          <a:off x="13538871965" y="28184325"/>
          <a:ext cx="17687" cy="5216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140</xdr:row>
      <xdr:rowOff>47066</xdr:rowOff>
    </xdr:from>
    <xdr:ext cx="620031"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141</xdr:row>
      <xdr:rowOff>197456</xdr:rowOff>
    </xdr:from>
    <xdr:to>
      <xdr:col>3</xdr:col>
      <xdr:colOff>228079</xdr:colOff>
      <xdr:row>142</xdr:row>
      <xdr:rowOff>176229</xdr:rowOff>
    </xdr:to>
    <xdr:sp macro="" textlink="">
      <xdr:nvSpPr>
        <xdr:cNvPr id="101" name="Oval 100">
          <a:extLst>
            <a:ext uri="{FF2B5EF4-FFF2-40B4-BE49-F238E27FC236}">
              <a16:creationId xmlns:a16="http://schemas.microsoft.com/office/drawing/2014/main" id="{0F39B2E6-C93D-0EA8-E77F-180F9372AB4C}"/>
            </a:ext>
          </a:extLst>
        </xdr:cNvPr>
        <xdr:cNvSpPr/>
      </xdr:nvSpPr>
      <xdr:spPr>
        <a:xfrm>
          <a:off x="13538798429" y="28701900"/>
          <a:ext cx="169805" cy="18036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139</xdr:row>
      <xdr:rowOff>108008</xdr:rowOff>
    </xdr:from>
    <xdr:to>
      <xdr:col>3</xdr:col>
      <xdr:colOff>502253</xdr:colOff>
      <xdr:row>142</xdr:row>
      <xdr:rowOff>86049</xdr:rowOff>
    </xdr:to>
    <xdr:cxnSp macro="">
      <xdr:nvCxnSpPr>
        <xdr:cNvPr id="102" name="Straight Connector 101">
          <a:extLst>
            <a:ext uri="{FF2B5EF4-FFF2-40B4-BE49-F238E27FC236}">
              <a16:creationId xmlns:a16="http://schemas.microsoft.com/office/drawing/2014/main" id="{F0B7FADB-0D48-018D-8441-78637F384451}"/>
            </a:ext>
          </a:extLst>
        </xdr:cNvPr>
        <xdr:cNvCxnSpPr>
          <a:endCxn id="101" idx="2"/>
        </xdr:cNvCxnSpPr>
      </xdr:nvCxnSpPr>
      <xdr:spPr>
        <a:xfrm>
          <a:off x="13538524255" y="28209278"/>
          <a:ext cx="274174" cy="5828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142</xdr:row>
      <xdr:rowOff>177799</xdr:rowOff>
    </xdr:from>
    <xdr:ext cx="62003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5</xdr:col>
      <xdr:colOff>106101</xdr:colOff>
      <xdr:row>150</xdr:row>
      <xdr:rowOff>172505</xdr:rowOff>
    </xdr:from>
    <xdr:to>
      <xdr:col>6</xdr:col>
      <xdr:colOff>565712</xdr:colOff>
      <xdr:row>156</xdr:row>
      <xdr:rowOff>107066</xdr:rowOff>
    </xdr:to>
    <xdr:pic>
      <xdr:nvPicPr>
        <xdr:cNvPr id="105" name="Picture 104" descr="50 potato puns and potato jokes to make you peel giggly ...">
          <a:extLst>
            <a:ext uri="{FF2B5EF4-FFF2-40B4-BE49-F238E27FC236}">
              <a16:creationId xmlns:a16="http://schemas.microsoft.com/office/drawing/2014/main" id="{D0BED651-6A88-1B1F-0968-C75708E30E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2637883" y="30620353"/>
          <a:ext cx="1285915" cy="1201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405114</xdr:colOff>
      <xdr:row>149</xdr:row>
      <xdr:rowOff>102886</xdr:rowOff>
    </xdr:from>
    <xdr:to>
      <xdr:col>8</xdr:col>
      <xdr:colOff>501570</xdr:colOff>
      <xdr:row>152</xdr:row>
      <xdr:rowOff>189696</xdr:rowOff>
    </xdr:to>
    <xdr:sp macro="" textlink="">
      <xdr:nvSpPr>
        <xdr:cNvPr id="106" name="Rounded Rectangular Callout 105">
          <a:extLst>
            <a:ext uri="{FF2B5EF4-FFF2-40B4-BE49-F238E27FC236}">
              <a16:creationId xmlns:a16="http://schemas.microsoft.com/office/drawing/2014/main" id="{CEAB4596-AFE9-8A7D-85C0-2693E9BF8457}"/>
            </a:ext>
          </a:extLst>
        </xdr:cNvPr>
        <xdr:cNvSpPr/>
      </xdr:nvSpPr>
      <xdr:spPr>
        <a:xfrm>
          <a:off x="13531049418" y="30348177"/>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a:t>
          </a:r>
          <a:r>
            <a:rPr lang="he-IL" sz="1100" baseline="0"/>
            <a:t> ווא. איזה תותחית את בייצור תפוחים עובדת א. אינעל דינאק</a:t>
          </a:r>
          <a:endParaRPr lang="en-US" sz="1100"/>
        </a:p>
      </xdr:txBody>
    </xdr:sp>
    <xdr:clientData/>
  </xdr:twoCellAnchor>
  <xdr:twoCellAnchor editAs="oneCell">
    <xdr:from>
      <xdr:col>5</xdr:col>
      <xdr:colOff>163976</xdr:colOff>
      <xdr:row>160</xdr:row>
      <xdr:rowOff>59086</xdr:rowOff>
    </xdr:from>
    <xdr:to>
      <xdr:col>7</xdr:col>
      <xdr:colOff>296001</xdr:colOff>
      <xdr:row>168</xdr:row>
      <xdr:rowOff>48106</xdr:rowOff>
    </xdr:to>
    <xdr:pic>
      <xdr:nvPicPr>
        <xdr:cNvPr id="107" name="Picture 106" descr="Dates Fruit Funny Royalty-Free Images, Stock Photos ...">
          <a:extLst>
            <a:ext uri="{FF2B5EF4-FFF2-40B4-BE49-F238E27FC236}">
              <a16:creationId xmlns:a16="http://schemas.microsoft.com/office/drawing/2014/main" id="{4E8E1B62-D28C-A0A9-995D-E6DFA2AD7CA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497908620" y="32514642"/>
          <a:ext cx="1780459" cy="1669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710557</xdr:colOff>
      <xdr:row>160</xdr:row>
      <xdr:rowOff>77164</xdr:rowOff>
    </xdr:from>
    <xdr:to>
      <xdr:col>8</xdr:col>
      <xdr:colOff>807013</xdr:colOff>
      <xdr:row>163</xdr:row>
      <xdr:rowOff>163975</xdr:rowOff>
    </xdr:to>
    <xdr:sp macro="" textlink="">
      <xdr:nvSpPr>
        <xdr:cNvPr id="108" name="Rounded Rectangular Callout 107">
          <a:extLst>
            <a:ext uri="{FF2B5EF4-FFF2-40B4-BE49-F238E27FC236}">
              <a16:creationId xmlns:a16="http://schemas.microsoft.com/office/drawing/2014/main" id="{CA1940F9-AFEF-0B6D-034C-5F0A4A6D51C8}"/>
            </a:ext>
          </a:extLst>
        </xdr:cNvPr>
        <xdr:cNvSpPr/>
      </xdr:nvSpPr>
      <xdr:spPr>
        <a:xfrm>
          <a:off x="13530743975" y="32614886"/>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a:t>
          </a:r>
          <a:r>
            <a:rPr lang="he-IL" sz="1100" baseline="0"/>
            <a:t> המאליק של התמרים! עובד ב.</a:t>
          </a:r>
          <a:endParaRPr lang="en-US" sz="1100"/>
        </a:p>
      </xdr:txBody>
    </xdr:sp>
    <xdr:clientData/>
  </xdr:twoCellAnchor>
  <xdr:twoCellAnchor>
    <xdr:from>
      <xdr:col>6</xdr:col>
      <xdr:colOff>116921</xdr:colOff>
      <xdr:row>173</xdr:row>
      <xdr:rowOff>109665</xdr:rowOff>
    </xdr:from>
    <xdr:to>
      <xdr:col>6</xdr:col>
      <xdr:colOff>180417</xdr:colOff>
      <xdr:row>189</xdr:row>
      <xdr:rowOff>96762</xdr:rowOff>
    </xdr:to>
    <xdr:cxnSp macro="">
      <xdr:nvCxnSpPr>
        <xdr:cNvPr id="109" name="Straight Arrow Connector 108">
          <a:extLst>
            <a:ext uri="{FF2B5EF4-FFF2-40B4-BE49-F238E27FC236}">
              <a16:creationId xmlns:a16="http://schemas.microsoft.com/office/drawing/2014/main" id="{2251142C-6B5D-914C-8421-2E12CCA228E5}"/>
            </a:ext>
          </a:extLst>
        </xdr:cNvPr>
        <xdr:cNvCxnSpPr/>
      </xdr:nvCxnSpPr>
      <xdr:spPr>
        <a:xfrm flipH="1" flipV="1">
          <a:off x="13533023178" y="26101260"/>
          <a:ext cx="63496" cy="32280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187</xdr:row>
      <xdr:rowOff>86721</xdr:rowOff>
    </xdr:from>
    <xdr:to>
      <xdr:col>6</xdr:col>
      <xdr:colOff>360836</xdr:colOff>
      <xdr:row>187</xdr:row>
      <xdr:rowOff>104409</xdr:rowOff>
    </xdr:to>
    <xdr:cxnSp macro="">
      <xdr:nvCxnSpPr>
        <xdr:cNvPr id="110" name="Straight Arrow Connector 109">
          <a:extLst>
            <a:ext uri="{FF2B5EF4-FFF2-40B4-BE49-F238E27FC236}">
              <a16:creationId xmlns:a16="http://schemas.microsoft.com/office/drawing/2014/main" id="{A6F366DD-1FB9-884E-A994-3EE982040EA0}"/>
            </a:ext>
          </a:extLst>
        </xdr:cNvPr>
        <xdr:cNvCxnSpPr/>
      </xdr:nvCxnSpPr>
      <xdr:spPr>
        <a:xfrm flipV="1">
          <a:off x="13532842759" y="28914113"/>
          <a:ext cx="3813136"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175</xdr:row>
      <xdr:rowOff>177799</xdr:rowOff>
    </xdr:from>
    <xdr:ext cx="620031"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175</xdr:row>
      <xdr:rowOff>198106</xdr:rowOff>
    </xdr:from>
    <xdr:to>
      <xdr:col>6</xdr:col>
      <xdr:colOff>240557</xdr:colOff>
      <xdr:row>176</xdr:row>
      <xdr:rowOff>176881</xdr:rowOff>
    </xdr:to>
    <xdr:sp macro="" textlink="">
      <xdr:nvSpPr>
        <xdr:cNvPr id="112" name="Oval 111">
          <a:extLst>
            <a:ext uri="{FF2B5EF4-FFF2-40B4-BE49-F238E27FC236}">
              <a16:creationId xmlns:a16="http://schemas.microsoft.com/office/drawing/2014/main" id="{7F34861A-695F-1144-AD52-B716654917B4}"/>
            </a:ext>
          </a:extLst>
        </xdr:cNvPr>
        <xdr:cNvSpPr/>
      </xdr:nvSpPr>
      <xdr:spPr>
        <a:xfrm>
          <a:off x="13532963038" y="26594815"/>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176</xdr:row>
      <xdr:rowOff>86672</xdr:rowOff>
    </xdr:from>
    <xdr:to>
      <xdr:col>6</xdr:col>
      <xdr:colOff>70752</xdr:colOff>
      <xdr:row>176</xdr:row>
      <xdr:rowOff>91978</xdr:rowOff>
    </xdr:to>
    <xdr:cxnSp macro="">
      <xdr:nvCxnSpPr>
        <xdr:cNvPr id="113" name="Straight Arrow Connector 112">
          <a:extLst>
            <a:ext uri="{FF2B5EF4-FFF2-40B4-BE49-F238E27FC236}">
              <a16:creationId xmlns:a16="http://schemas.microsoft.com/office/drawing/2014/main" id="{DCAA1361-F54A-2148-B94D-AFE8968A757A}"/>
            </a:ext>
          </a:extLst>
        </xdr:cNvPr>
        <xdr:cNvCxnSpPr>
          <a:stCxn id="112" idx="6"/>
        </xdr:cNvCxnSpPr>
      </xdr:nvCxnSpPr>
      <xdr:spPr>
        <a:xfrm>
          <a:off x="13533132843" y="266859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175</xdr:row>
      <xdr:rowOff>110584</xdr:rowOff>
    </xdr:from>
    <xdr:ext cx="620031"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176</xdr:row>
      <xdr:rowOff>100822</xdr:rowOff>
    </xdr:from>
    <xdr:to>
      <xdr:col>5</xdr:col>
      <xdr:colOff>116741</xdr:colOff>
      <xdr:row>177</xdr:row>
      <xdr:rowOff>176880</xdr:rowOff>
    </xdr:to>
    <xdr:cxnSp macro="">
      <xdr:nvCxnSpPr>
        <xdr:cNvPr id="115" name="Straight Arrow Connector 114">
          <a:extLst>
            <a:ext uri="{FF2B5EF4-FFF2-40B4-BE49-F238E27FC236}">
              <a16:creationId xmlns:a16="http://schemas.microsoft.com/office/drawing/2014/main" id="{DE4314EE-0A37-3C43-9845-6C34B34E3B7B}"/>
            </a:ext>
          </a:extLst>
        </xdr:cNvPr>
        <xdr:cNvCxnSpPr/>
      </xdr:nvCxnSpPr>
      <xdr:spPr>
        <a:xfrm>
          <a:off x="13533913158" y="26700088"/>
          <a:ext cx="7075" cy="2786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176</xdr:row>
      <xdr:rowOff>121197</xdr:rowOff>
    </xdr:from>
    <xdr:ext cx="620031"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177</xdr:row>
      <xdr:rowOff>166267</xdr:rowOff>
    </xdr:from>
    <xdr:to>
      <xdr:col>5</xdr:col>
      <xdr:colOff>198106</xdr:colOff>
      <xdr:row>178</xdr:row>
      <xdr:rowOff>145042</xdr:rowOff>
    </xdr:to>
    <xdr:sp macro="" textlink="">
      <xdr:nvSpPr>
        <xdr:cNvPr id="117" name="Oval 116">
          <a:extLst>
            <a:ext uri="{FF2B5EF4-FFF2-40B4-BE49-F238E27FC236}">
              <a16:creationId xmlns:a16="http://schemas.microsoft.com/office/drawing/2014/main" id="{721CF62C-412A-764C-9196-5ECE220351DD}"/>
            </a:ext>
          </a:extLst>
        </xdr:cNvPr>
        <xdr:cNvSpPr/>
      </xdr:nvSpPr>
      <xdr:spPr>
        <a:xfrm>
          <a:off x="13533831793" y="26968090"/>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187</xdr:row>
      <xdr:rowOff>117660</xdr:rowOff>
    </xdr:from>
    <xdr:ext cx="620031" cy="172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177</xdr:row>
      <xdr:rowOff>177799</xdr:rowOff>
    </xdr:from>
    <xdr:ext cx="620031"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176</xdr:row>
      <xdr:rowOff>150459</xdr:rowOff>
    </xdr:from>
    <xdr:to>
      <xdr:col>6</xdr:col>
      <xdr:colOff>95619</xdr:colOff>
      <xdr:row>177</xdr:row>
      <xdr:rowOff>192689</xdr:rowOff>
    </xdr:to>
    <xdr:cxnSp macro="">
      <xdr:nvCxnSpPr>
        <xdr:cNvPr id="120" name="Straight Connector 119">
          <a:extLst>
            <a:ext uri="{FF2B5EF4-FFF2-40B4-BE49-F238E27FC236}">
              <a16:creationId xmlns:a16="http://schemas.microsoft.com/office/drawing/2014/main" id="{D1346254-04D4-0149-8C94-07B8CCE09D63}"/>
            </a:ext>
          </a:extLst>
        </xdr:cNvPr>
        <xdr:cNvCxnSpPr>
          <a:stCxn id="112" idx="5"/>
          <a:endCxn id="117" idx="1"/>
        </xdr:cNvCxnSpPr>
      </xdr:nvCxnSpPr>
      <xdr:spPr>
        <a:xfrm>
          <a:off x="13533107976" y="26749725"/>
          <a:ext cx="748684" cy="24478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178</xdr:row>
      <xdr:rowOff>47758</xdr:rowOff>
    </xdr:from>
    <xdr:to>
      <xdr:col>5</xdr:col>
      <xdr:colOff>31838</xdr:colOff>
      <xdr:row>178</xdr:row>
      <xdr:rowOff>53064</xdr:rowOff>
    </xdr:to>
    <xdr:cxnSp macro="">
      <xdr:nvCxnSpPr>
        <xdr:cNvPr id="121" name="Straight Arrow Connector 120">
          <a:extLst>
            <a:ext uri="{FF2B5EF4-FFF2-40B4-BE49-F238E27FC236}">
              <a16:creationId xmlns:a16="http://schemas.microsoft.com/office/drawing/2014/main" id="{9E119A30-8CD0-8D4F-BC05-08845FCBF502}"/>
            </a:ext>
          </a:extLst>
        </xdr:cNvPr>
        <xdr:cNvCxnSpPr/>
      </xdr:nvCxnSpPr>
      <xdr:spPr>
        <a:xfrm>
          <a:off x="13533998061" y="270521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177</xdr:row>
      <xdr:rowOff>103509</xdr:rowOff>
    </xdr:from>
    <xdr:ext cx="620031"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178</xdr:row>
      <xdr:rowOff>72521</xdr:rowOff>
    </xdr:from>
    <xdr:to>
      <xdr:col>4</xdr:col>
      <xdr:colOff>81365</xdr:colOff>
      <xdr:row>180</xdr:row>
      <xdr:rowOff>191031</xdr:rowOff>
    </xdr:to>
    <xdr:cxnSp macro="">
      <xdr:nvCxnSpPr>
        <xdr:cNvPr id="123" name="Straight Arrow Connector 122">
          <a:extLst>
            <a:ext uri="{FF2B5EF4-FFF2-40B4-BE49-F238E27FC236}">
              <a16:creationId xmlns:a16="http://schemas.microsoft.com/office/drawing/2014/main" id="{14A3E351-ADF7-C54F-B334-ACE5CDFA4775}"/>
            </a:ext>
          </a:extLst>
        </xdr:cNvPr>
        <xdr:cNvCxnSpPr/>
      </xdr:nvCxnSpPr>
      <xdr:spPr>
        <a:xfrm>
          <a:off x="13534774838" y="27076901"/>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179</xdr:row>
      <xdr:rowOff>918</xdr:rowOff>
    </xdr:from>
    <xdr:ext cx="620031"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180</xdr:row>
      <xdr:rowOff>159192</xdr:rowOff>
    </xdr:from>
    <xdr:to>
      <xdr:col>4</xdr:col>
      <xdr:colOff>187493</xdr:colOff>
      <xdr:row>181</xdr:row>
      <xdr:rowOff>137967</xdr:rowOff>
    </xdr:to>
    <xdr:sp macro="" textlink="">
      <xdr:nvSpPr>
        <xdr:cNvPr id="125" name="Oval 124">
          <a:extLst>
            <a:ext uri="{FF2B5EF4-FFF2-40B4-BE49-F238E27FC236}">
              <a16:creationId xmlns:a16="http://schemas.microsoft.com/office/drawing/2014/main" id="{E16C2EEA-6745-6945-9C7F-B13F78FF7A7C}"/>
            </a:ext>
          </a:extLst>
        </xdr:cNvPr>
        <xdr:cNvSpPr/>
      </xdr:nvSpPr>
      <xdr:spPr>
        <a:xfrm>
          <a:off x="13534668710" y="27568686"/>
          <a:ext cx="169805" cy="18133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178</xdr:row>
      <xdr:rowOff>115082</xdr:rowOff>
    </xdr:from>
    <xdr:to>
      <xdr:col>5</xdr:col>
      <xdr:colOff>56705</xdr:colOff>
      <xdr:row>181</xdr:row>
      <xdr:rowOff>47758</xdr:rowOff>
    </xdr:to>
    <xdr:cxnSp macro="">
      <xdr:nvCxnSpPr>
        <xdr:cNvPr id="126" name="Straight Connector 125">
          <a:extLst>
            <a:ext uri="{FF2B5EF4-FFF2-40B4-BE49-F238E27FC236}">
              <a16:creationId xmlns:a16="http://schemas.microsoft.com/office/drawing/2014/main" id="{C6CE670A-40F9-EF45-967F-924EB4316D1C}"/>
            </a:ext>
          </a:extLst>
        </xdr:cNvPr>
        <xdr:cNvCxnSpPr>
          <a:endCxn id="125" idx="2"/>
        </xdr:cNvCxnSpPr>
      </xdr:nvCxnSpPr>
      <xdr:spPr>
        <a:xfrm>
          <a:off x="13533973194" y="27119462"/>
          <a:ext cx="695516" cy="54034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633872</xdr:colOff>
      <xdr:row>187</xdr:row>
      <xdr:rowOff>116841</xdr:rowOff>
    </xdr:from>
    <xdr:ext cx="620031"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181</xdr:row>
      <xdr:rowOff>11532</xdr:rowOff>
    </xdr:from>
    <xdr:ext cx="620031"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181</xdr:row>
      <xdr:rowOff>108008</xdr:rowOff>
    </xdr:from>
    <xdr:to>
      <xdr:col>4</xdr:col>
      <xdr:colOff>70856</xdr:colOff>
      <xdr:row>183</xdr:row>
      <xdr:rowOff>162730</xdr:rowOff>
    </xdr:to>
    <xdr:cxnSp macro="">
      <xdr:nvCxnSpPr>
        <xdr:cNvPr id="129" name="Straight Connector 128">
          <a:extLst>
            <a:ext uri="{FF2B5EF4-FFF2-40B4-BE49-F238E27FC236}">
              <a16:creationId xmlns:a16="http://schemas.microsoft.com/office/drawing/2014/main" id="{62427CBC-4ECE-D440-AC66-BE69F7CEB176}"/>
            </a:ext>
          </a:extLst>
        </xdr:cNvPr>
        <xdr:cNvCxnSpPr/>
      </xdr:nvCxnSpPr>
      <xdr:spPr>
        <a:xfrm>
          <a:off x="13534785347" y="27720059"/>
          <a:ext cx="278080" cy="45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181</xdr:row>
      <xdr:rowOff>68984</xdr:rowOff>
    </xdr:from>
    <xdr:to>
      <xdr:col>4</xdr:col>
      <xdr:colOff>14150</xdr:colOff>
      <xdr:row>181</xdr:row>
      <xdr:rowOff>70753</xdr:rowOff>
    </xdr:to>
    <xdr:cxnSp macro="">
      <xdr:nvCxnSpPr>
        <xdr:cNvPr id="130" name="Straight Arrow Connector 129">
          <a:extLst>
            <a:ext uri="{FF2B5EF4-FFF2-40B4-BE49-F238E27FC236}">
              <a16:creationId xmlns:a16="http://schemas.microsoft.com/office/drawing/2014/main" id="{2B6F2A1A-3925-AE4D-A0AE-903DB684CE87}"/>
            </a:ext>
          </a:extLst>
        </xdr:cNvPr>
        <xdr:cNvCxnSpPr/>
      </xdr:nvCxnSpPr>
      <xdr:spPr>
        <a:xfrm>
          <a:off x="13534842053" y="27681035"/>
          <a:ext cx="391179"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180</xdr:row>
      <xdr:rowOff>117660</xdr:rowOff>
    </xdr:from>
    <xdr:ext cx="620031"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181</xdr:row>
      <xdr:rowOff>54833</xdr:rowOff>
    </xdr:from>
    <xdr:to>
      <xdr:col>3</xdr:col>
      <xdr:colOff>481114</xdr:colOff>
      <xdr:row>183</xdr:row>
      <xdr:rowOff>173343</xdr:rowOff>
    </xdr:to>
    <xdr:cxnSp macro="">
      <xdr:nvCxnSpPr>
        <xdr:cNvPr id="132" name="Straight Arrow Connector 131">
          <a:extLst>
            <a:ext uri="{FF2B5EF4-FFF2-40B4-BE49-F238E27FC236}">
              <a16:creationId xmlns:a16="http://schemas.microsoft.com/office/drawing/2014/main" id="{F28A2AFA-5C58-924F-AE21-5BA86D6AF8C3}"/>
            </a:ext>
          </a:extLst>
        </xdr:cNvPr>
        <xdr:cNvCxnSpPr/>
      </xdr:nvCxnSpPr>
      <xdr:spPr>
        <a:xfrm>
          <a:off x="13535201393" y="27666884"/>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181</xdr:row>
      <xdr:rowOff>195487</xdr:rowOff>
    </xdr:from>
    <xdr:ext cx="620031"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183</xdr:row>
      <xdr:rowOff>145042</xdr:rowOff>
    </xdr:from>
    <xdr:to>
      <xdr:col>3</xdr:col>
      <xdr:colOff>647381</xdr:colOff>
      <xdr:row>184</xdr:row>
      <xdr:rowOff>123816</xdr:rowOff>
    </xdr:to>
    <xdr:sp macro="" textlink="">
      <xdr:nvSpPr>
        <xdr:cNvPr id="134" name="Oval 133">
          <a:extLst>
            <a:ext uri="{FF2B5EF4-FFF2-40B4-BE49-F238E27FC236}">
              <a16:creationId xmlns:a16="http://schemas.microsoft.com/office/drawing/2014/main" id="{CD71D141-5BC9-054D-B5A4-DAA6BA51FF22}"/>
            </a:ext>
          </a:extLst>
        </xdr:cNvPr>
        <xdr:cNvSpPr/>
      </xdr:nvSpPr>
      <xdr:spPr>
        <a:xfrm>
          <a:off x="13535035126" y="28162207"/>
          <a:ext cx="169805" cy="1813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183</xdr:row>
      <xdr:rowOff>121198</xdr:rowOff>
    </xdr:from>
    <xdr:ext cx="620031"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187</xdr:row>
      <xdr:rowOff>108033</xdr:rowOff>
    </xdr:from>
    <xdr:ext cx="620031"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184</xdr:row>
      <xdr:rowOff>38291</xdr:rowOff>
    </xdr:from>
    <xdr:to>
      <xdr:col>3</xdr:col>
      <xdr:colOff>490054</xdr:colOff>
      <xdr:row>184</xdr:row>
      <xdr:rowOff>49959</xdr:rowOff>
    </xdr:to>
    <xdr:cxnSp macro="">
      <xdr:nvCxnSpPr>
        <xdr:cNvPr id="137" name="Straight Arrow Connector 136">
          <a:extLst>
            <a:ext uri="{FF2B5EF4-FFF2-40B4-BE49-F238E27FC236}">
              <a16:creationId xmlns:a16="http://schemas.microsoft.com/office/drawing/2014/main" id="{5367FA4E-9F80-FD4C-A552-7282AAC6DEA9}"/>
            </a:ext>
          </a:extLst>
        </xdr:cNvPr>
        <xdr:cNvCxnSpPr>
          <a:endCxn id="138" idx="2"/>
        </xdr:cNvCxnSpPr>
      </xdr:nvCxnSpPr>
      <xdr:spPr>
        <a:xfrm>
          <a:off x="13535192453" y="28258013"/>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183</xdr:row>
      <xdr:rowOff>79319</xdr:rowOff>
    </xdr:from>
    <xdr:ext cx="620031"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184</xdr:row>
      <xdr:rowOff>83055</xdr:rowOff>
    </xdr:from>
    <xdr:to>
      <xdr:col>3</xdr:col>
      <xdr:colOff>154543</xdr:colOff>
      <xdr:row>186</xdr:row>
      <xdr:rowOff>201566</xdr:rowOff>
    </xdr:to>
    <xdr:cxnSp macro="">
      <xdr:nvCxnSpPr>
        <xdr:cNvPr id="139" name="Straight Arrow Connector 138">
          <a:extLst>
            <a:ext uri="{FF2B5EF4-FFF2-40B4-BE49-F238E27FC236}">
              <a16:creationId xmlns:a16="http://schemas.microsoft.com/office/drawing/2014/main" id="{C266073B-FF33-0F44-9429-2B3DFCA7BA84}"/>
            </a:ext>
          </a:extLst>
        </xdr:cNvPr>
        <xdr:cNvCxnSpPr/>
      </xdr:nvCxnSpPr>
      <xdr:spPr>
        <a:xfrm>
          <a:off x="13535527964" y="28302777"/>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185</xdr:row>
      <xdr:rowOff>47066</xdr:rowOff>
    </xdr:from>
    <xdr:ext cx="620031"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186</xdr:row>
      <xdr:rowOff>197456</xdr:rowOff>
    </xdr:from>
    <xdr:to>
      <xdr:col>3</xdr:col>
      <xdr:colOff>228079</xdr:colOff>
      <xdr:row>187</xdr:row>
      <xdr:rowOff>176229</xdr:rowOff>
    </xdr:to>
    <xdr:sp macro="" textlink="">
      <xdr:nvSpPr>
        <xdr:cNvPr id="141" name="Oval 140">
          <a:extLst>
            <a:ext uri="{FF2B5EF4-FFF2-40B4-BE49-F238E27FC236}">
              <a16:creationId xmlns:a16="http://schemas.microsoft.com/office/drawing/2014/main" id="{72E31060-5FE5-C549-A0F2-78921E0CCD0C}"/>
            </a:ext>
          </a:extLst>
        </xdr:cNvPr>
        <xdr:cNvSpPr/>
      </xdr:nvSpPr>
      <xdr:spPr>
        <a:xfrm>
          <a:off x="13535454428" y="28822291"/>
          <a:ext cx="169805" cy="1813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184</xdr:row>
      <xdr:rowOff>108008</xdr:rowOff>
    </xdr:from>
    <xdr:to>
      <xdr:col>3</xdr:col>
      <xdr:colOff>502253</xdr:colOff>
      <xdr:row>187</xdr:row>
      <xdr:rowOff>86049</xdr:rowOff>
    </xdr:to>
    <xdr:cxnSp macro="">
      <xdr:nvCxnSpPr>
        <xdr:cNvPr id="142" name="Straight Connector 141">
          <a:extLst>
            <a:ext uri="{FF2B5EF4-FFF2-40B4-BE49-F238E27FC236}">
              <a16:creationId xmlns:a16="http://schemas.microsoft.com/office/drawing/2014/main" id="{119E58A2-7F45-B14E-B3B7-A31158CF76F3}"/>
            </a:ext>
          </a:extLst>
        </xdr:cNvPr>
        <xdr:cNvCxnSpPr>
          <a:endCxn id="141" idx="2"/>
        </xdr:cNvCxnSpPr>
      </xdr:nvCxnSpPr>
      <xdr:spPr>
        <a:xfrm>
          <a:off x="13535180254" y="28327730"/>
          <a:ext cx="274174" cy="5857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187</xdr:row>
      <xdr:rowOff>177799</xdr:rowOff>
    </xdr:from>
    <xdr:ext cx="62003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1</xdr:col>
      <xdr:colOff>237896</xdr:colOff>
      <xdr:row>176</xdr:row>
      <xdr:rowOff>26490</xdr:rowOff>
    </xdr:from>
    <xdr:to>
      <xdr:col>2</xdr:col>
      <xdr:colOff>41348</xdr:colOff>
      <xdr:row>179</xdr:row>
      <xdr:rowOff>9051</xdr:rowOff>
    </xdr:to>
    <xdr:pic>
      <xdr:nvPicPr>
        <xdr:cNvPr id="144" name="Picture 143" descr="FUNNY PIGS PICTURES – FunnyFoto | Funny pig pictures, Pig ...">
          <a:extLst>
            <a:ext uri="{FF2B5EF4-FFF2-40B4-BE49-F238E27FC236}">
              <a16:creationId xmlns:a16="http://schemas.microsoft.com/office/drawing/2014/main" id="{9957BADE-9AFB-EF4D-3E05-E198028E462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50280381" y="36263579"/>
          <a:ext cx="630599" cy="597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310009</xdr:colOff>
      <xdr:row>177</xdr:row>
      <xdr:rowOff>37562</xdr:rowOff>
    </xdr:from>
    <xdr:to>
      <xdr:col>6</xdr:col>
      <xdr:colOff>71228</xdr:colOff>
      <xdr:row>178</xdr:row>
      <xdr:rowOff>58789</xdr:rowOff>
    </xdr:to>
    <xdr:sp macro="" textlink="">
      <xdr:nvSpPr>
        <xdr:cNvPr id="145" name="TextBox 144">
          <a:extLst>
            <a:ext uri="{FF2B5EF4-FFF2-40B4-BE49-F238E27FC236}">
              <a16:creationId xmlns:a16="http://schemas.microsoft.com/office/drawing/2014/main" id="{A23C238D-F49C-B853-7159-3AC3B2319DB1}"/>
            </a:ext>
          </a:extLst>
        </xdr:cNvPr>
        <xdr:cNvSpPr txBox="1"/>
      </xdr:nvSpPr>
      <xdr:spPr>
        <a:xfrm rot="2106226">
          <a:off x="13499689162" y="35940710"/>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179</xdr:row>
      <xdr:rowOff>111852</xdr:rowOff>
    </xdr:from>
    <xdr:to>
      <xdr:col>5</xdr:col>
      <xdr:colOff>113680</xdr:colOff>
      <xdr:row>180</xdr:row>
      <xdr:rowOff>133079</xdr:rowOff>
    </xdr:to>
    <xdr:sp macro="" textlink="">
      <xdr:nvSpPr>
        <xdr:cNvPr id="146" name="TextBox 145">
          <a:extLst>
            <a:ext uri="{FF2B5EF4-FFF2-40B4-BE49-F238E27FC236}">
              <a16:creationId xmlns:a16="http://schemas.microsoft.com/office/drawing/2014/main" id="{C2591E86-1E4C-CF7C-829E-3C3595175F99}"/>
            </a:ext>
          </a:extLst>
        </xdr:cNvPr>
        <xdr:cNvSpPr txBox="1"/>
      </xdr:nvSpPr>
      <xdr:spPr>
        <a:xfrm rot="2106226">
          <a:off x="13500470972" y="36418287"/>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182</xdr:row>
      <xdr:rowOff>42072</xdr:rowOff>
    </xdr:from>
    <xdr:to>
      <xdr:col>4</xdr:col>
      <xdr:colOff>313717</xdr:colOff>
      <xdr:row>183</xdr:row>
      <xdr:rowOff>63299</xdr:rowOff>
    </xdr:to>
    <xdr:sp macro="" textlink="">
      <xdr:nvSpPr>
        <xdr:cNvPr id="5" name="TextBox 4">
          <a:extLst>
            <a:ext uri="{FF2B5EF4-FFF2-40B4-BE49-F238E27FC236}">
              <a16:creationId xmlns:a16="http://schemas.microsoft.com/office/drawing/2014/main" id="{6ACF9174-5BBF-B44C-CD37-D70BC80F9E5B}"/>
            </a:ext>
          </a:extLst>
        </xdr:cNvPr>
        <xdr:cNvSpPr txBox="1"/>
      </xdr:nvSpPr>
      <xdr:spPr>
        <a:xfrm rot="2106226">
          <a:off x="13487086283" y="3743496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184</xdr:row>
      <xdr:rowOff>99970</xdr:rowOff>
    </xdr:from>
    <xdr:to>
      <xdr:col>3</xdr:col>
      <xdr:colOff>599564</xdr:colOff>
      <xdr:row>187</xdr:row>
      <xdr:rowOff>70530</xdr:rowOff>
    </xdr:to>
    <xdr:sp macro="" textlink="">
      <xdr:nvSpPr>
        <xdr:cNvPr id="7" name="TextBox 6">
          <a:extLst>
            <a:ext uri="{FF2B5EF4-FFF2-40B4-BE49-F238E27FC236}">
              <a16:creationId xmlns:a16="http://schemas.microsoft.com/office/drawing/2014/main" id="{2B937EE0-8930-2D87-40EF-3A4B543CA96E}"/>
            </a:ext>
          </a:extLst>
        </xdr:cNvPr>
        <xdr:cNvSpPr txBox="1"/>
      </xdr:nvSpPr>
      <xdr:spPr>
        <a:xfrm rot="3213872">
          <a:off x="13487444487" y="3808159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7</xdr:col>
      <xdr:colOff>116921</xdr:colOff>
      <xdr:row>226</xdr:row>
      <xdr:rowOff>109665</xdr:rowOff>
    </xdr:from>
    <xdr:to>
      <xdr:col>7</xdr:col>
      <xdr:colOff>180417</xdr:colOff>
      <xdr:row>242</xdr:row>
      <xdr:rowOff>96762</xdr:rowOff>
    </xdr:to>
    <xdr:cxnSp macro="">
      <xdr:nvCxnSpPr>
        <xdr:cNvPr id="8" name="Straight Arrow Connector 7">
          <a:extLst>
            <a:ext uri="{FF2B5EF4-FFF2-40B4-BE49-F238E27FC236}">
              <a16:creationId xmlns:a16="http://schemas.microsoft.com/office/drawing/2014/main" id="{9824137F-152C-6844-A8BC-6636A749294E}"/>
            </a:ext>
          </a:extLst>
        </xdr:cNvPr>
        <xdr:cNvCxnSpPr/>
      </xdr:nvCxnSpPr>
      <xdr:spPr>
        <a:xfrm flipH="1" flipV="1">
          <a:off x="13485572769" y="35660361"/>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240</xdr:row>
      <xdr:rowOff>86721</xdr:rowOff>
    </xdr:from>
    <xdr:to>
      <xdr:col>7</xdr:col>
      <xdr:colOff>360836</xdr:colOff>
      <xdr:row>240</xdr:row>
      <xdr:rowOff>104409</xdr:rowOff>
    </xdr:to>
    <xdr:cxnSp macro="">
      <xdr:nvCxnSpPr>
        <xdr:cNvPr id="10" name="Straight Arrow Connector 9">
          <a:extLst>
            <a:ext uri="{FF2B5EF4-FFF2-40B4-BE49-F238E27FC236}">
              <a16:creationId xmlns:a16="http://schemas.microsoft.com/office/drawing/2014/main" id="{CBF8E6F9-BE9A-4C40-B440-01BF2811FB09}"/>
            </a:ext>
          </a:extLst>
        </xdr:cNvPr>
        <xdr:cNvCxnSpPr/>
      </xdr:nvCxnSpPr>
      <xdr:spPr>
        <a:xfrm flipV="1">
          <a:off x="13485392350" y="38503058"/>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228</xdr:row>
      <xdr:rowOff>177799</xdr:rowOff>
    </xdr:from>
    <xdr:ext cx="620031"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228</xdr:row>
      <xdr:rowOff>198106</xdr:rowOff>
    </xdr:from>
    <xdr:to>
      <xdr:col>7</xdr:col>
      <xdr:colOff>240557</xdr:colOff>
      <xdr:row>229</xdr:row>
      <xdr:rowOff>176881</xdr:rowOff>
    </xdr:to>
    <xdr:sp macro="" textlink="">
      <xdr:nvSpPr>
        <xdr:cNvPr id="14" name="Oval 13">
          <a:extLst>
            <a:ext uri="{FF2B5EF4-FFF2-40B4-BE49-F238E27FC236}">
              <a16:creationId xmlns:a16="http://schemas.microsoft.com/office/drawing/2014/main" id="{6BBCC9F3-5260-4B49-8FCF-4AAFE715E9DB}"/>
            </a:ext>
          </a:extLst>
        </xdr:cNvPr>
        <xdr:cNvSpPr/>
      </xdr:nvSpPr>
      <xdr:spPr>
        <a:xfrm>
          <a:off x="13485512629" y="36158179"/>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230</xdr:row>
      <xdr:rowOff>166267</xdr:rowOff>
    </xdr:from>
    <xdr:to>
      <xdr:col>6</xdr:col>
      <xdr:colOff>198106</xdr:colOff>
      <xdr:row>231</xdr:row>
      <xdr:rowOff>145042</xdr:rowOff>
    </xdr:to>
    <xdr:sp macro="" textlink="">
      <xdr:nvSpPr>
        <xdr:cNvPr id="35" name="Oval 34">
          <a:extLst>
            <a:ext uri="{FF2B5EF4-FFF2-40B4-BE49-F238E27FC236}">
              <a16:creationId xmlns:a16="http://schemas.microsoft.com/office/drawing/2014/main" id="{C3D0C6D5-C2CE-6146-A57D-987D64EE5487}"/>
            </a:ext>
          </a:extLst>
        </xdr:cNvPr>
        <xdr:cNvSpPr/>
      </xdr:nvSpPr>
      <xdr:spPr>
        <a:xfrm>
          <a:off x="13486378487" y="36535718"/>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240</xdr:row>
      <xdr:rowOff>117660</xdr:rowOff>
    </xdr:from>
    <xdr:ext cx="62003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230</xdr:row>
      <xdr:rowOff>177799</xdr:rowOff>
    </xdr:from>
    <xdr:ext cx="620031"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229</xdr:row>
      <xdr:rowOff>150459</xdr:rowOff>
    </xdr:from>
    <xdr:to>
      <xdr:col>7</xdr:col>
      <xdr:colOff>95619</xdr:colOff>
      <xdr:row>230</xdr:row>
      <xdr:rowOff>192689</xdr:rowOff>
    </xdr:to>
    <xdr:cxnSp macro="">
      <xdr:nvCxnSpPr>
        <xdr:cNvPr id="41" name="Straight Connector 40">
          <a:extLst>
            <a:ext uri="{FF2B5EF4-FFF2-40B4-BE49-F238E27FC236}">
              <a16:creationId xmlns:a16="http://schemas.microsoft.com/office/drawing/2014/main" id="{0ADD3827-0927-A14F-8FE9-E856476296B2}"/>
            </a:ext>
          </a:extLst>
        </xdr:cNvPr>
        <xdr:cNvCxnSpPr>
          <a:stCxn id="14" idx="5"/>
          <a:endCxn id="35" idx="1"/>
        </xdr:cNvCxnSpPr>
      </xdr:nvCxnSpPr>
      <xdr:spPr>
        <a:xfrm>
          <a:off x="13485657567" y="36315221"/>
          <a:ext cx="745787" cy="2469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233</xdr:row>
      <xdr:rowOff>159192</xdr:rowOff>
    </xdr:from>
    <xdr:to>
      <xdr:col>5</xdr:col>
      <xdr:colOff>187493</xdr:colOff>
      <xdr:row>234</xdr:row>
      <xdr:rowOff>137967</xdr:rowOff>
    </xdr:to>
    <xdr:sp macro="" textlink="">
      <xdr:nvSpPr>
        <xdr:cNvPr id="54" name="Oval 53">
          <a:extLst>
            <a:ext uri="{FF2B5EF4-FFF2-40B4-BE49-F238E27FC236}">
              <a16:creationId xmlns:a16="http://schemas.microsoft.com/office/drawing/2014/main" id="{B735E842-4DD4-AA4C-8431-0CCFE5380DA8}"/>
            </a:ext>
          </a:extLst>
        </xdr:cNvPr>
        <xdr:cNvSpPr/>
      </xdr:nvSpPr>
      <xdr:spPr>
        <a:xfrm>
          <a:off x="13487212507" y="37142708"/>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231</xdr:row>
      <xdr:rowOff>115082</xdr:rowOff>
    </xdr:from>
    <xdr:to>
      <xdr:col>6</xdr:col>
      <xdr:colOff>56705</xdr:colOff>
      <xdr:row>234</xdr:row>
      <xdr:rowOff>47758</xdr:rowOff>
    </xdr:to>
    <xdr:cxnSp macro="">
      <xdr:nvCxnSpPr>
        <xdr:cNvPr id="55" name="Straight Connector 54">
          <a:extLst>
            <a:ext uri="{FF2B5EF4-FFF2-40B4-BE49-F238E27FC236}">
              <a16:creationId xmlns:a16="http://schemas.microsoft.com/office/drawing/2014/main" id="{B92981B3-FDE7-0148-BC60-D3A39F3E9AF1}"/>
            </a:ext>
          </a:extLst>
        </xdr:cNvPr>
        <xdr:cNvCxnSpPr>
          <a:endCxn id="54" idx="2"/>
        </xdr:cNvCxnSpPr>
      </xdr:nvCxnSpPr>
      <xdr:spPr>
        <a:xfrm>
          <a:off x="13486519888" y="36689221"/>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240</xdr:row>
      <xdr:rowOff>124161</xdr:rowOff>
    </xdr:from>
    <xdr:ext cx="620031"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234</xdr:row>
      <xdr:rowOff>11532</xdr:rowOff>
    </xdr:from>
    <xdr:ext cx="620031"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234</xdr:row>
      <xdr:rowOff>108008</xdr:rowOff>
    </xdr:from>
    <xdr:to>
      <xdr:col>5</xdr:col>
      <xdr:colOff>70856</xdr:colOff>
      <xdr:row>236</xdr:row>
      <xdr:rowOff>162730</xdr:rowOff>
    </xdr:to>
    <xdr:cxnSp macro="">
      <xdr:nvCxnSpPr>
        <xdr:cNvPr id="67" name="Straight Connector 66">
          <a:extLst>
            <a:ext uri="{FF2B5EF4-FFF2-40B4-BE49-F238E27FC236}">
              <a16:creationId xmlns:a16="http://schemas.microsoft.com/office/drawing/2014/main" id="{3E5BBEC6-6CCB-AD40-A244-DFA3BEE4CED8}"/>
            </a:ext>
          </a:extLst>
        </xdr:cNvPr>
        <xdr:cNvCxnSpPr/>
      </xdr:nvCxnSpPr>
      <xdr:spPr>
        <a:xfrm>
          <a:off x="13487329144" y="37296213"/>
          <a:ext cx="275182" cy="46409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236</xdr:row>
      <xdr:rowOff>145042</xdr:rowOff>
    </xdr:from>
    <xdr:to>
      <xdr:col>4</xdr:col>
      <xdr:colOff>647381</xdr:colOff>
      <xdr:row>237</xdr:row>
      <xdr:rowOff>123816</xdr:rowOff>
    </xdr:to>
    <xdr:sp macro="" textlink="">
      <xdr:nvSpPr>
        <xdr:cNvPr id="81" name="Oval 80">
          <a:extLst>
            <a:ext uri="{FF2B5EF4-FFF2-40B4-BE49-F238E27FC236}">
              <a16:creationId xmlns:a16="http://schemas.microsoft.com/office/drawing/2014/main" id="{16260C29-F1C7-DF4C-93C3-5DA963E16080}"/>
            </a:ext>
          </a:extLst>
        </xdr:cNvPr>
        <xdr:cNvSpPr/>
      </xdr:nvSpPr>
      <xdr:spPr>
        <a:xfrm>
          <a:off x="13487576025" y="37742624"/>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236</xdr:row>
      <xdr:rowOff>121198</xdr:rowOff>
    </xdr:from>
    <xdr:ext cx="62003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240</xdr:row>
      <xdr:rowOff>108033</xdr:rowOff>
    </xdr:from>
    <xdr:ext cx="620031"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239</xdr:row>
      <xdr:rowOff>197456</xdr:rowOff>
    </xdr:from>
    <xdr:to>
      <xdr:col>4</xdr:col>
      <xdr:colOff>228079</xdr:colOff>
      <xdr:row>240</xdr:row>
      <xdr:rowOff>176229</xdr:rowOff>
    </xdr:to>
    <xdr:sp macro="" textlink="">
      <xdr:nvSpPr>
        <xdr:cNvPr id="99" name="Oval 98">
          <a:extLst>
            <a:ext uri="{FF2B5EF4-FFF2-40B4-BE49-F238E27FC236}">
              <a16:creationId xmlns:a16="http://schemas.microsoft.com/office/drawing/2014/main" id="{B8E63D77-6A67-0C42-AC52-2E78E3924700}"/>
            </a:ext>
          </a:extLst>
        </xdr:cNvPr>
        <xdr:cNvSpPr/>
      </xdr:nvSpPr>
      <xdr:spPr>
        <a:xfrm>
          <a:off x="13487995327" y="38409104"/>
          <a:ext cx="169805" cy="1834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237</xdr:row>
      <xdr:rowOff>108008</xdr:rowOff>
    </xdr:from>
    <xdr:to>
      <xdr:col>4</xdr:col>
      <xdr:colOff>502253</xdr:colOff>
      <xdr:row>240</xdr:row>
      <xdr:rowOff>86049</xdr:rowOff>
    </xdr:to>
    <xdr:cxnSp macro="">
      <xdr:nvCxnSpPr>
        <xdr:cNvPr id="103" name="Straight Connector 102">
          <a:extLst>
            <a:ext uri="{FF2B5EF4-FFF2-40B4-BE49-F238E27FC236}">
              <a16:creationId xmlns:a16="http://schemas.microsoft.com/office/drawing/2014/main" id="{22BEF744-2350-7549-9A1C-77D8C215817C}"/>
            </a:ext>
          </a:extLst>
        </xdr:cNvPr>
        <xdr:cNvCxnSpPr>
          <a:endCxn id="99" idx="2"/>
        </xdr:cNvCxnSpPr>
      </xdr:nvCxnSpPr>
      <xdr:spPr>
        <a:xfrm>
          <a:off x="13487721153" y="37910279"/>
          <a:ext cx="274174" cy="5921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240</xdr:row>
      <xdr:rowOff>177799</xdr:rowOff>
    </xdr:from>
    <xdr:ext cx="620031"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240</xdr:row>
      <xdr:rowOff>114857</xdr:rowOff>
    </xdr:from>
    <xdr:ext cx="620031"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233</xdr:row>
      <xdr:rowOff>55824</xdr:rowOff>
    </xdr:from>
    <xdr:to>
      <xdr:col>5</xdr:col>
      <xdr:colOff>479157</xdr:colOff>
      <xdr:row>240</xdr:row>
      <xdr:rowOff>114857</xdr:rowOff>
    </xdr:to>
    <xdr:cxnSp macro="">
      <xdr:nvCxnSpPr>
        <xdr:cNvPr id="155" name="Straight Connector 154">
          <a:extLst>
            <a:ext uri="{FF2B5EF4-FFF2-40B4-BE49-F238E27FC236}">
              <a16:creationId xmlns:a16="http://schemas.microsoft.com/office/drawing/2014/main" id="{97179968-1544-4347-592C-7136FE5E4706}"/>
            </a:ext>
          </a:extLst>
        </xdr:cNvPr>
        <xdr:cNvCxnSpPr>
          <a:stCxn id="153"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233</xdr:row>
      <xdr:rowOff>27912</xdr:rowOff>
    </xdr:from>
    <xdr:to>
      <xdr:col>7</xdr:col>
      <xdr:colOff>116300</xdr:colOff>
      <xdr:row>233</xdr:row>
      <xdr:rowOff>41868</xdr:rowOff>
    </xdr:to>
    <xdr:cxnSp macro="">
      <xdr:nvCxnSpPr>
        <xdr:cNvPr id="156" name="Straight Connector 155">
          <a:extLst>
            <a:ext uri="{FF2B5EF4-FFF2-40B4-BE49-F238E27FC236}">
              <a16:creationId xmlns:a16="http://schemas.microsoft.com/office/drawing/2014/main" id="{089DB788-EC8A-CE5F-F925-8EA1F35231DC}"/>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232</xdr:row>
      <xdr:rowOff>135932</xdr:rowOff>
    </xdr:from>
    <xdr:to>
      <xdr:col>5</xdr:col>
      <xdr:colOff>559654</xdr:colOff>
      <xdr:row>233</xdr:row>
      <xdr:rowOff>114707</xdr:rowOff>
    </xdr:to>
    <xdr:sp macro="" textlink="">
      <xdr:nvSpPr>
        <xdr:cNvPr id="160" name="Oval 159">
          <a:extLst>
            <a:ext uri="{FF2B5EF4-FFF2-40B4-BE49-F238E27FC236}">
              <a16:creationId xmlns:a16="http://schemas.microsoft.com/office/drawing/2014/main" id="{106FE847-C227-972A-3E1C-D418E8E5D466}"/>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twoCellAnchor>
    <xdr:from>
      <xdr:col>7</xdr:col>
      <xdr:colOff>116921</xdr:colOff>
      <xdr:row>247</xdr:row>
      <xdr:rowOff>109665</xdr:rowOff>
    </xdr:from>
    <xdr:to>
      <xdr:col>7</xdr:col>
      <xdr:colOff>180417</xdr:colOff>
      <xdr:row>263</xdr:row>
      <xdr:rowOff>96762</xdr:rowOff>
    </xdr:to>
    <xdr:cxnSp macro="">
      <xdr:nvCxnSpPr>
        <xdr:cNvPr id="161" name="Straight Arrow Connector 160">
          <a:extLst>
            <a:ext uri="{FF2B5EF4-FFF2-40B4-BE49-F238E27FC236}">
              <a16:creationId xmlns:a16="http://schemas.microsoft.com/office/drawing/2014/main" id="{CD16C2F9-93FB-C74B-8DB1-21F9E2087E65}"/>
            </a:ext>
          </a:extLst>
        </xdr:cNvPr>
        <xdr:cNvCxnSpPr/>
      </xdr:nvCxnSpPr>
      <xdr:spPr>
        <a:xfrm flipH="1" flipV="1">
          <a:off x="13484749363" y="42824464"/>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261</xdr:row>
      <xdr:rowOff>86721</xdr:rowOff>
    </xdr:from>
    <xdr:to>
      <xdr:col>7</xdr:col>
      <xdr:colOff>360836</xdr:colOff>
      <xdr:row>261</xdr:row>
      <xdr:rowOff>104409</xdr:rowOff>
    </xdr:to>
    <xdr:cxnSp macro="">
      <xdr:nvCxnSpPr>
        <xdr:cNvPr id="162" name="Straight Arrow Connector 161">
          <a:extLst>
            <a:ext uri="{FF2B5EF4-FFF2-40B4-BE49-F238E27FC236}">
              <a16:creationId xmlns:a16="http://schemas.microsoft.com/office/drawing/2014/main" id="{AB715F3D-97B0-C349-BE20-2D698B795D1C}"/>
            </a:ext>
          </a:extLst>
        </xdr:cNvPr>
        <xdr:cNvCxnSpPr/>
      </xdr:nvCxnSpPr>
      <xdr:spPr>
        <a:xfrm flipV="1">
          <a:off x="13484568944" y="45667161"/>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28301</xdr:colOff>
      <xdr:row>251</xdr:row>
      <xdr:rowOff>166267</xdr:rowOff>
    </xdr:from>
    <xdr:to>
      <xdr:col>6</xdr:col>
      <xdr:colOff>198106</xdr:colOff>
      <xdr:row>252</xdr:row>
      <xdr:rowOff>145042</xdr:rowOff>
    </xdr:to>
    <xdr:sp macro="" textlink="">
      <xdr:nvSpPr>
        <xdr:cNvPr id="165" name="Oval 164">
          <a:extLst>
            <a:ext uri="{FF2B5EF4-FFF2-40B4-BE49-F238E27FC236}">
              <a16:creationId xmlns:a16="http://schemas.microsoft.com/office/drawing/2014/main" id="{F4A6E390-0D4B-1A41-BF29-D9F170EB2D57}"/>
            </a:ext>
          </a:extLst>
        </xdr:cNvPr>
        <xdr:cNvSpPr/>
      </xdr:nvSpPr>
      <xdr:spPr>
        <a:xfrm>
          <a:off x="13485555080" y="43699820"/>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261</xdr:row>
      <xdr:rowOff>117660</xdr:rowOff>
    </xdr:from>
    <xdr:ext cx="620031"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5</xdr:col>
      <xdr:colOff>17688</xdr:colOff>
      <xdr:row>254</xdr:row>
      <xdr:rowOff>159192</xdr:rowOff>
    </xdr:from>
    <xdr:to>
      <xdr:col>5</xdr:col>
      <xdr:colOff>187493</xdr:colOff>
      <xdr:row>255</xdr:row>
      <xdr:rowOff>137967</xdr:rowOff>
    </xdr:to>
    <xdr:sp macro="" textlink="">
      <xdr:nvSpPr>
        <xdr:cNvPr id="169" name="Oval 168">
          <a:extLst>
            <a:ext uri="{FF2B5EF4-FFF2-40B4-BE49-F238E27FC236}">
              <a16:creationId xmlns:a16="http://schemas.microsoft.com/office/drawing/2014/main" id="{D6F39222-50A2-5545-99FA-122A0C98DA45}"/>
            </a:ext>
          </a:extLst>
        </xdr:cNvPr>
        <xdr:cNvSpPr/>
      </xdr:nvSpPr>
      <xdr:spPr>
        <a:xfrm>
          <a:off x="13486389100" y="44306811"/>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252</xdr:row>
      <xdr:rowOff>115082</xdr:rowOff>
    </xdr:from>
    <xdr:to>
      <xdr:col>6</xdr:col>
      <xdr:colOff>56705</xdr:colOff>
      <xdr:row>255</xdr:row>
      <xdr:rowOff>47758</xdr:rowOff>
    </xdr:to>
    <xdr:cxnSp macro="">
      <xdr:nvCxnSpPr>
        <xdr:cNvPr id="170" name="Straight Connector 169">
          <a:extLst>
            <a:ext uri="{FF2B5EF4-FFF2-40B4-BE49-F238E27FC236}">
              <a16:creationId xmlns:a16="http://schemas.microsoft.com/office/drawing/2014/main" id="{2DA917A4-D979-C747-B49C-EF813A3869AB}"/>
            </a:ext>
          </a:extLst>
        </xdr:cNvPr>
        <xdr:cNvCxnSpPr>
          <a:endCxn id="169" idx="2"/>
        </xdr:cNvCxnSpPr>
      </xdr:nvCxnSpPr>
      <xdr:spPr>
        <a:xfrm>
          <a:off x="13485696481" y="43853324"/>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261</xdr:row>
      <xdr:rowOff>124161</xdr:rowOff>
    </xdr:from>
    <xdr:ext cx="620031"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140008</xdr:colOff>
      <xdr:row>261</xdr:row>
      <xdr:rowOff>114857</xdr:rowOff>
    </xdr:from>
    <xdr:ext cx="620031"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254</xdr:row>
      <xdr:rowOff>55824</xdr:rowOff>
    </xdr:from>
    <xdr:to>
      <xdr:col>5</xdr:col>
      <xdr:colOff>479157</xdr:colOff>
      <xdr:row>261</xdr:row>
      <xdr:rowOff>114857</xdr:rowOff>
    </xdr:to>
    <xdr:cxnSp macro="">
      <xdr:nvCxnSpPr>
        <xdr:cNvPr id="181" name="Straight Connector 180">
          <a:extLst>
            <a:ext uri="{FF2B5EF4-FFF2-40B4-BE49-F238E27FC236}">
              <a16:creationId xmlns:a16="http://schemas.microsoft.com/office/drawing/2014/main" id="{9902014E-5A58-2F4B-9F4F-9741D44FFB9B}"/>
            </a:ext>
          </a:extLst>
        </xdr:cNvPr>
        <xdr:cNvCxnSpPr>
          <a:stCxn id="180"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254</xdr:row>
      <xdr:rowOff>27912</xdr:rowOff>
    </xdr:from>
    <xdr:to>
      <xdr:col>7</xdr:col>
      <xdr:colOff>116300</xdr:colOff>
      <xdr:row>254</xdr:row>
      <xdr:rowOff>41868</xdr:rowOff>
    </xdr:to>
    <xdr:cxnSp macro="">
      <xdr:nvCxnSpPr>
        <xdr:cNvPr id="182" name="Straight Connector 181">
          <a:extLst>
            <a:ext uri="{FF2B5EF4-FFF2-40B4-BE49-F238E27FC236}">
              <a16:creationId xmlns:a16="http://schemas.microsoft.com/office/drawing/2014/main" id="{24EFF48C-0A5A-EB4E-87C2-D38305C50382}"/>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253</xdr:row>
      <xdr:rowOff>135932</xdr:rowOff>
    </xdr:from>
    <xdr:to>
      <xdr:col>5</xdr:col>
      <xdr:colOff>559654</xdr:colOff>
      <xdr:row>254</xdr:row>
      <xdr:rowOff>114707</xdr:rowOff>
    </xdr:to>
    <xdr:sp macro="" textlink="">
      <xdr:nvSpPr>
        <xdr:cNvPr id="183" name="Oval 182">
          <a:extLst>
            <a:ext uri="{FF2B5EF4-FFF2-40B4-BE49-F238E27FC236}">
              <a16:creationId xmlns:a16="http://schemas.microsoft.com/office/drawing/2014/main" id="{676A33A4-BEE4-0042-9C75-2BFA532BEB20}"/>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7</xdr:col>
      <xdr:colOff>20190</xdr:colOff>
      <xdr:row>255</xdr:row>
      <xdr:rowOff>34793</xdr:rowOff>
    </xdr:from>
    <xdr:ext cx="620031"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oneCellAnchor>
    <xdr:from>
      <xdr:col>7</xdr:col>
      <xdr:colOff>37684</xdr:colOff>
      <xdr:row>251</xdr:row>
      <xdr:rowOff>159191</xdr:rowOff>
    </xdr:from>
    <xdr:ext cx="620031"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5</xdr:col>
      <xdr:colOff>586622</xdr:colOff>
      <xdr:row>250</xdr:row>
      <xdr:rowOff>196408</xdr:rowOff>
    </xdr:from>
    <xdr:ext cx="62003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(8,18)</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(8,18)</a:t>
              </a:r>
              <a:endParaRPr lang="en-US" sz="1100"/>
            </a:p>
          </xdr:txBody>
        </xdr:sp>
      </mc:Fallback>
    </mc:AlternateContent>
    <xdr:clientData/>
  </xdr:oneCellAnchor>
  <xdr:oneCellAnchor>
    <xdr:from>
      <xdr:col>4</xdr:col>
      <xdr:colOff>316805</xdr:colOff>
      <xdr:row>254</xdr:row>
      <xdr:rowOff>75455</xdr:rowOff>
    </xdr:from>
    <xdr:ext cx="620031"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r>
                      <a:rPr lang="en-US" sz="1100" b="0" i="1">
                        <a:latin typeface="Cambria Math" panose="02040503050406030204" pitchFamily="18" charset="0"/>
                      </a:rPr>
                      <m:t>16,14</m:t>
                    </m:r>
                    <m:r>
                      <a:rPr lang="he-IL" sz="1100" b="0" i="1">
                        <a:latin typeface="Cambria Math" panose="02040503050406030204" pitchFamily="18" charset="0"/>
                      </a:rPr>
                      <m:t>)</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16,14</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203200</xdr:colOff>
      <xdr:row>248</xdr:row>
      <xdr:rowOff>40053</xdr:rowOff>
    </xdr:from>
    <xdr:ext cx="2161328" cy="3456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r>
                <a:rPr lang="en-US" sz="1100" b="0" i="0">
                  <a:latin typeface="Cambria Math" panose="02040503050406030204" pitchFamily="18" charset="0"/>
                </a:rPr>
                <a:t>=(18−14)/(8−16)=−0.5</a:t>
              </a:r>
              <a:endParaRPr lang="en-US" sz="1100"/>
            </a:p>
          </xdr:txBody>
        </xdr:sp>
      </mc:Fallback>
    </mc:AlternateContent>
    <xdr:clientData/>
  </xdr:oneCellAnchor>
  <xdr:oneCellAnchor>
    <xdr:from>
      <xdr:col>0</xdr:col>
      <xdr:colOff>152400</xdr:colOff>
      <xdr:row>252</xdr:row>
      <xdr:rowOff>57150</xdr:rowOff>
    </xdr:from>
    <xdr:ext cx="37974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m:t>
                    </m:r>
                    <m:r>
                      <a:rPr lang="en-US" sz="1100" b="0" i="1">
                        <a:latin typeface="Cambria Math" panose="02040503050406030204" pitchFamily="18" charset="0"/>
                      </a:rPr>
                      <m:t>𝑎𝑥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→18=−0.5∗8+</m:t>
                    </m:r>
                    <m:r>
                      <a:rPr lang="en-US" sz="1100" b="0" i="1">
                        <a:solidFill>
                          <a:srgbClr val="FF0000"/>
                        </a:solidFill>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=22</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𝑦=𝑎𝑥+𝑏→𝑦=−0.5𝑥+𝑏→</a:t>
              </a:r>
              <a:r>
                <a:rPr lang="en-US" sz="1100" b="0" i="0">
                  <a:solidFill>
                    <a:srgbClr val="FF0000"/>
                  </a:solidFill>
                  <a:latin typeface="Cambria Math" panose="02040503050406030204" pitchFamily="18" charset="0"/>
                </a:rPr>
                <a:t>18=−0.5∗8+𝑏</a:t>
              </a:r>
              <a:r>
                <a:rPr lang="en-US" sz="1100" b="0" i="0">
                  <a:latin typeface="Cambria Math" panose="02040503050406030204" pitchFamily="18" charset="0"/>
                </a:rPr>
                <a:t>→𝑏=22</a:t>
              </a:r>
              <a:endParaRPr lang="en-US" sz="1100"/>
            </a:p>
          </xdr:txBody>
        </xdr:sp>
      </mc:Fallback>
    </mc:AlternateContent>
    <xdr:clientData/>
  </xdr:oneCellAnchor>
  <xdr:oneCellAnchor>
    <xdr:from>
      <xdr:col>0</xdr:col>
      <xdr:colOff>336550</xdr:colOff>
      <xdr:row>255</xdr:row>
      <xdr:rowOff>6350</xdr:rowOff>
    </xdr:from>
    <xdr:ext cx="219075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+22</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0.5𝑥+</a:t>
              </a:r>
              <a:r>
                <a:rPr lang="he-IL" sz="1100" b="0" i="0">
                  <a:latin typeface="Cambria Math" panose="02040503050406030204" pitchFamily="18" charset="0"/>
                </a:rPr>
                <a:t>22</a:t>
              </a:r>
              <a:endParaRPr lang="en-US" sz="1100"/>
            </a:p>
          </xdr:txBody>
        </xdr:sp>
      </mc:Fallback>
    </mc:AlternateContent>
    <xdr:clientData/>
  </xdr:oneCellAnchor>
  <xdr:oneCellAnchor>
    <xdr:from>
      <xdr:col>0</xdr:col>
      <xdr:colOff>342900</xdr:colOff>
      <xdr:row>258</xdr:row>
      <xdr:rowOff>107950</xdr:rowOff>
    </xdr:from>
    <xdr:ext cx="219075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he-IL" sz="1100" b="0" i="1">
                            <a:latin typeface="Cambria Math" panose="02040503050406030204" pitchFamily="18" charset="0"/>
                          </a:rPr>
                        </m:ctrlPr>
                      </m:dPr>
                      <m:e>
                        <m:r>
                          <a:rPr lang="en-US" sz="1100" b="0" i="1">
                            <a:latin typeface="Cambria Math" panose="02040503050406030204" pitchFamily="18" charset="0"/>
                          </a:rPr>
                          <m:t>𝑄</m:t>
                        </m:r>
                      </m:e>
                    </m:d>
                    <m:r>
                      <a:rPr lang="en-US" sz="1100" b="0" i="1">
                        <a:latin typeface="Cambria Math" panose="02040503050406030204" pitchFamily="18" charset="0"/>
                      </a:rPr>
                      <m:t>=</m:t>
                    </m:r>
                    <m:r>
                      <a:rPr lang="he-IL" sz="1100" b="0" i="1">
                        <a:latin typeface="Cambria Math" panose="02040503050406030204" pitchFamily="18" charset="0"/>
                      </a:rPr>
                      <m:t>−</m:t>
                    </m:r>
                    <m:r>
                      <a:rPr lang="en-US" sz="1100" b="0" i="1">
                        <a:latin typeface="Cambria Math" panose="02040503050406030204" pitchFamily="18" charset="0"/>
                      </a:rPr>
                      <m:t>0.5∗10+</m:t>
                    </m:r>
                    <m:r>
                      <a:rPr lang="he-IL" sz="1100" b="0" i="1">
                        <a:latin typeface="Cambria Math" panose="02040503050406030204" pitchFamily="18" charset="0"/>
                      </a:rPr>
                      <m:t>22</m:t>
                    </m:r>
                    <m:r>
                      <a:rPr lang="en-US" sz="1100" b="0" i="1">
                        <a:latin typeface="Cambria Math" panose="02040503050406030204" pitchFamily="18" charset="0"/>
                      </a:rPr>
                      <m:t>=17</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a:t>
              </a:r>
              <a:r>
                <a:rPr lang="en-US" sz="1100" b="0" i="0">
                  <a:latin typeface="Cambria Math" panose="02040503050406030204" pitchFamily="18" charset="0"/>
                </a:rPr>
                <a:t>0.5∗10+</a:t>
              </a:r>
              <a:r>
                <a:rPr lang="he-IL" sz="1100" b="0" i="0">
                  <a:latin typeface="Cambria Math" panose="02040503050406030204" pitchFamily="18" charset="0"/>
                </a:rPr>
                <a:t>22</a:t>
              </a:r>
              <a:r>
                <a:rPr lang="en-US" sz="1100" b="0" i="0">
                  <a:latin typeface="Cambria Math" panose="02040503050406030204" pitchFamily="18" charset="0"/>
                </a:rPr>
                <a:t>=17</a:t>
              </a:r>
              <a:endParaRPr lang="en-US" sz="1100"/>
            </a:p>
          </xdr:txBody>
        </xdr:sp>
      </mc:Fallback>
    </mc:AlternateContent>
    <xdr:clientData/>
  </xdr:oneCellAnchor>
  <xdr:twoCellAnchor>
    <xdr:from>
      <xdr:col>7</xdr:col>
      <xdr:colOff>116921</xdr:colOff>
      <xdr:row>269</xdr:row>
      <xdr:rowOff>109665</xdr:rowOff>
    </xdr:from>
    <xdr:to>
      <xdr:col>7</xdr:col>
      <xdr:colOff>180417</xdr:colOff>
      <xdr:row>285</xdr:row>
      <xdr:rowOff>96762</xdr:rowOff>
    </xdr:to>
    <xdr:cxnSp macro="">
      <xdr:nvCxnSpPr>
        <xdr:cNvPr id="193" name="Straight Arrow Connector 192">
          <a:extLst>
            <a:ext uri="{FF2B5EF4-FFF2-40B4-BE49-F238E27FC236}">
              <a16:creationId xmlns:a16="http://schemas.microsoft.com/office/drawing/2014/main" id="{02D44F0D-7021-DF41-92D1-86746B2FC003}"/>
            </a:ext>
          </a:extLst>
        </xdr:cNvPr>
        <xdr:cNvCxnSpPr/>
      </xdr:nvCxnSpPr>
      <xdr:spPr>
        <a:xfrm flipH="1" flipV="1">
          <a:off x="13519033083" y="42565765"/>
          <a:ext cx="63496" cy="32382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283</xdr:row>
      <xdr:rowOff>86721</xdr:rowOff>
    </xdr:from>
    <xdr:to>
      <xdr:col>7</xdr:col>
      <xdr:colOff>360836</xdr:colOff>
      <xdr:row>283</xdr:row>
      <xdr:rowOff>104409</xdr:rowOff>
    </xdr:to>
    <xdr:cxnSp macro="">
      <xdr:nvCxnSpPr>
        <xdr:cNvPr id="194" name="Straight Arrow Connector 193">
          <a:extLst>
            <a:ext uri="{FF2B5EF4-FFF2-40B4-BE49-F238E27FC236}">
              <a16:creationId xmlns:a16="http://schemas.microsoft.com/office/drawing/2014/main" id="{E0DFBBCF-9877-3340-970E-8A8E775B06FA}"/>
            </a:ext>
          </a:extLst>
        </xdr:cNvPr>
        <xdr:cNvCxnSpPr/>
      </xdr:nvCxnSpPr>
      <xdr:spPr>
        <a:xfrm flipV="1">
          <a:off x="13518852664" y="45387621"/>
          <a:ext cx="380911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271</xdr:row>
      <xdr:rowOff>177799</xdr:rowOff>
    </xdr:from>
    <xdr:ext cx="620031"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271</xdr:row>
      <xdr:rowOff>198106</xdr:rowOff>
    </xdr:from>
    <xdr:to>
      <xdr:col>7</xdr:col>
      <xdr:colOff>240557</xdr:colOff>
      <xdr:row>272</xdr:row>
      <xdr:rowOff>176881</xdr:rowOff>
    </xdr:to>
    <xdr:sp macro="" textlink="">
      <xdr:nvSpPr>
        <xdr:cNvPr id="196" name="Oval 195">
          <a:extLst>
            <a:ext uri="{FF2B5EF4-FFF2-40B4-BE49-F238E27FC236}">
              <a16:creationId xmlns:a16="http://schemas.microsoft.com/office/drawing/2014/main" id="{B7B5E8C6-7AFA-9542-B226-0A6B5D09F2F8}"/>
            </a:ext>
          </a:extLst>
        </xdr:cNvPr>
        <xdr:cNvSpPr/>
      </xdr:nvSpPr>
      <xdr:spPr>
        <a:xfrm>
          <a:off x="13518972943" y="43060606"/>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273</xdr:row>
      <xdr:rowOff>166267</xdr:rowOff>
    </xdr:from>
    <xdr:to>
      <xdr:col>6</xdr:col>
      <xdr:colOff>198106</xdr:colOff>
      <xdr:row>274</xdr:row>
      <xdr:rowOff>145042</xdr:rowOff>
    </xdr:to>
    <xdr:sp macro="" textlink="">
      <xdr:nvSpPr>
        <xdr:cNvPr id="197" name="Oval 196">
          <a:extLst>
            <a:ext uri="{FF2B5EF4-FFF2-40B4-BE49-F238E27FC236}">
              <a16:creationId xmlns:a16="http://schemas.microsoft.com/office/drawing/2014/main" id="{56C6D25A-F8A0-FD43-94D3-5ADB98FCD5E4}"/>
            </a:ext>
          </a:extLst>
        </xdr:cNvPr>
        <xdr:cNvSpPr/>
      </xdr:nvSpPr>
      <xdr:spPr>
        <a:xfrm>
          <a:off x="13519840894" y="43435167"/>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283</xdr:row>
      <xdr:rowOff>117660</xdr:rowOff>
    </xdr:from>
    <xdr:ext cx="620031"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273</xdr:row>
      <xdr:rowOff>177799</xdr:rowOff>
    </xdr:from>
    <xdr:ext cx="620031"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272</xdr:row>
      <xdr:rowOff>150459</xdr:rowOff>
    </xdr:from>
    <xdr:to>
      <xdr:col>7</xdr:col>
      <xdr:colOff>95619</xdr:colOff>
      <xdr:row>273</xdr:row>
      <xdr:rowOff>192689</xdr:rowOff>
    </xdr:to>
    <xdr:cxnSp macro="">
      <xdr:nvCxnSpPr>
        <xdr:cNvPr id="200" name="Straight Connector 199">
          <a:extLst>
            <a:ext uri="{FF2B5EF4-FFF2-40B4-BE49-F238E27FC236}">
              <a16:creationId xmlns:a16="http://schemas.microsoft.com/office/drawing/2014/main" id="{5AECC570-3961-A946-82BC-B9BF44CF5187}"/>
            </a:ext>
          </a:extLst>
        </xdr:cNvPr>
        <xdr:cNvCxnSpPr>
          <a:stCxn id="196" idx="5"/>
          <a:endCxn id="197" idx="1"/>
        </xdr:cNvCxnSpPr>
      </xdr:nvCxnSpPr>
      <xdr:spPr>
        <a:xfrm>
          <a:off x="13519117881" y="43216159"/>
          <a:ext cx="747880" cy="245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276</xdr:row>
      <xdr:rowOff>159192</xdr:rowOff>
    </xdr:from>
    <xdr:to>
      <xdr:col>5</xdr:col>
      <xdr:colOff>187493</xdr:colOff>
      <xdr:row>277</xdr:row>
      <xdr:rowOff>137967</xdr:rowOff>
    </xdr:to>
    <xdr:sp macro="" textlink="">
      <xdr:nvSpPr>
        <xdr:cNvPr id="201" name="Oval 200">
          <a:extLst>
            <a:ext uri="{FF2B5EF4-FFF2-40B4-BE49-F238E27FC236}">
              <a16:creationId xmlns:a16="http://schemas.microsoft.com/office/drawing/2014/main" id="{FD38E032-13AB-1141-BA03-512CFB13A0B4}"/>
            </a:ext>
          </a:extLst>
        </xdr:cNvPr>
        <xdr:cNvSpPr/>
      </xdr:nvSpPr>
      <xdr:spPr>
        <a:xfrm>
          <a:off x="13520677007" y="44037692"/>
          <a:ext cx="169805" cy="181975"/>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274</xdr:row>
      <xdr:rowOff>115082</xdr:rowOff>
    </xdr:from>
    <xdr:to>
      <xdr:col>6</xdr:col>
      <xdr:colOff>56705</xdr:colOff>
      <xdr:row>277</xdr:row>
      <xdr:rowOff>47758</xdr:rowOff>
    </xdr:to>
    <xdr:cxnSp macro="">
      <xdr:nvCxnSpPr>
        <xdr:cNvPr id="202" name="Straight Connector 201">
          <a:extLst>
            <a:ext uri="{FF2B5EF4-FFF2-40B4-BE49-F238E27FC236}">
              <a16:creationId xmlns:a16="http://schemas.microsoft.com/office/drawing/2014/main" id="{313BE15D-0EDA-9C4F-AA61-248DC6B7115F}"/>
            </a:ext>
          </a:extLst>
        </xdr:cNvPr>
        <xdr:cNvCxnSpPr>
          <a:endCxn id="201" idx="2"/>
        </xdr:cNvCxnSpPr>
      </xdr:nvCxnSpPr>
      <xdr:spPr>
        <a:xfrm>
          <a:off x="13519982295" y="43587182"/>
          <a:ext cx="694712" cy="54227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283</xdr:row>
      <xdr:rowOff>124161</xdr:rowOff>
    </xdr:from>
    <xdr:ext cx="620031"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277</xdr:row>
      <xdr:rowOff>11532</xdr:rowOff>
    </xdr:from>
    <xdr:ext cx="620031"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277</xdr:row>
      <xdr:rowOff>108008</xdr:rowOff>
    </xdr:from>
    <xdr:to>
      <xdr:col>5</xdr:col>
      <xdr:colOff>70856</xdr:colOff>
      <xdr:row>279</xdr:row>
      <xdr:rowOff>162730</xdr:rowOff>
    </xdr:to>
    <xdr:cxnSp macro="">
      <xdr:nvCxnSpPr>
        <xdr:cNvPr id="205" name="Straight Connector 204">
          <a:extLst>
            <a:ext uri="{FF2B5EF4-FFF2-40B4-BE49-F238E27FC236}">
              <a16:creationId xmlns:a16="http://schemas.microsoft.com/office/drawing/2014/main" id="{72662465-233D-104F-8780-925B168C312A}"/>
            </a:ext>
          </a:extLst>
        </xdr:cNvPr>
        <xdr:cNvCxnSpPr/>
      </xdr:nvCxnSpPr>
      <xdr:spPr>
        <a:xfrm>
          <a:off x="13520793644" y="44189708"/>
          <a:ext cx="277276" cy="4611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279</xdr:row>
      <xdr:rowOff>145042</xdr:rowOff>
    </xdr:from>
    <xdr:to>
      <xdr:col>4</xdr:col>
      <xdr:colOff>647381</xdr:colOff>
      <xdr:row>280</xdr:row>
      <xdr:rowOff>123816</xdr:rowOff>
    </xdr:to>
    <xdr:sp macro="" textlink="">
      <xdr:nvSpPr>
        <xdr:cNvPr id="206" name="Oval 205">
          <a:extLst>
            <a:ext uri="{FF2B5EF4-FFF2-40B4-BE49-F238E27FC236}">
              <a16:creationId xmlns:a16="http://schemas.microsoft.com/office/drawing/2014/main" id="{5D70911C-DCB0-0E4B-9494-C199713F2C05}"/>
            </a:ext>
          </a:extLst>
        </xdr:cNvPr>
        <xdr:cNvSpPr/>
      </xdr:nvSpPr>
      <xdr:spPr>
        <a:xfrm>
          <a:off x="13521042619" y="44633142"/>
          <a:ext cx="169805" cy="18197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279</xdr:row>
      <xdr:rowOff>121198</xdr:rowOff>
    </xdr:from>
    <xdr:ext cx="620031"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283</xdr:row>
      <xdr:rowOff>108033</xdr:rowOff>
    </xdr:from>
    <xdr:ext cx="620031"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282</xdr:row>
      <xdr:rowOff>197456</xdr:rowOff>
    </xdr:from>
    <xdr:to>
      <xdr:col>4</xdr:col>
      <xdr:colOff>228079</xdr:colOff>
      <xdr:row>283</xdr:row>
      <xdr:rowOff>176229</xdr:rowOff>
    </xdr:to>
    <xdr:sp macro="" textlink="">
      <xdr:nvSpPr>
        <xdr:cNvPr id="209" name="Oval 208">
          <a:extLst>
            <a:ext uri="{FF2B5EF4-FFF2-40B4-BE49-F238E27FC236}">
              <a16:creationId xmlns:a16="http://schemas.microsoft.com/office/drawing/2014/main" id="{437D4942-BBEE-A745-B587-7FBA32C026B4}"/>
            </a:ext>
          </a:extLst>
        </xdr:cNvPr>
        <xdr:cNvSpPr/>
      </xdr:nvSpPr>
      <xdr:spPr>
        <a:xfrm>
          <a:off x="13521461921" y="45295156"/>
          <a:ext cx="169805" cy="1819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280</xdr:row>
      <xdr:rowOff>108008</xdr:rowOff>
    </xdr:from>
    <xdr:to>
      <xdr:col>4</xdr:col>
      <xdr:colOff>502253</xdr:colOff>
      <xdr:row>283</xdr:row>
      <xdr:rowOff>86049</xdr:rowOff>
    </xdr:to>
    <xdr:cxnSp macro="">
      <xdr:nvCxnSpPr>
        <xdr:cNvPr id="210" name="Straight Connector 209">
          <a:extLst>
            <a:ext uri="{FF2B5EF4-FFF2-40B4-BE49-F238E27FC236}">
              <a16:creationId xmlns:a16="http://schemas.microsoft.com/office/drawing/2014/main" id="{22666069-4B01-3B40-BEDF-41173D9A4303}"/>
            </a:ext>
          </a:extLst>
        </xdr:cNvPr>
        <xdr:cNvCxnSpPr>
          <a:endCxn id="209" idx="2"/>
        </xdr:cNvCxnSpPr>
      </xdr:nvCxnSpPr>
      <xdr:spPr>
        <a:xfrm>
          <a:off x="13521187747" y="44799308"/>
          <a:ext cx="274174" cy="58764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283</xdr:row>
      <xdr:rowOff>177799</xdr:rowOff>
    </xdr:from>
    <xdr:ext cx="62003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283</xdr:row>
      <xdr:rowOff>114857</xdr:rowOff>
    </xdr:from>
    <xdr:ext cx="62003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276</xdr:row>
      <xdr:rowOff>55824</xdr:rowOff>
    </xdr:from>
    <xdr:to>
      <xdr:col>5</xdr:col>
      <xdr:colOff>479157</xdr:colOff>
      <xdr:row>283</xdr:row>
      <xdr:rowOff>114857</xdr:rowOff>
    </xdr:to>
    <xdr:cxnSp macro="">
      <xdr:nvCxnSpPr>
        <xdr:cNvPr id="213" name="Straight Connector 212">
          <a:extLst>
            <a:ext uri="{FF2B5EF4-FFF2-40B4-BE49-F238E27FC236}">
              <a16:creationId xmlns:a16="http://schemas.microsoft.com/office/drawing/2014/main" id="{598E6896-9172-3345-8D42-0D01E19BE69B}"/>
            </a:ext>
          </a:extLst>
        </xdr:cNvPr>
        <xdr:cNvCxnSpPr>
          <a:stCxn id="212" idx="0"/>
        </xdr:cNvCxnSpPr>
      </xdr:nvCxnSpPr>
      <xdr:spPr>
        <a:xfrm flipH="1" flipV="1">
          <a:off x="13520385343" y="43934324"/>
          <a:ext cx="29134" cy="14814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276</xdr:row>
      <xdr:rowOff>27912</xdr:rowOff>
    </xdr:from>
    <xdr:to>
      <xdr:col>7</xdr:col>
      <xdr:colOff>116300</xdr:colOff>
      <xdr:row>276</xdr:row>
      <xdr:rowOff>41868</xdr:rowOff>
    </xdr:to>
    <xdr:cxnSp macro="">
      <xdr:nvCxnSpPr>
        <xdr:cNvPr id="214" name="Straight Connector 213">
          <a:extLst>
            <a:ext uri="{FF2B5EF4-FFF2-40B4-BE49-F238E27FC236}">
              <a16:creationId xmlns:a16="http://schemas.microsoft.com/office/drawing/2014/main" id="{7F011A05-6D01-594D-BA4D-8BE4B64B8687}"/>
            </a:ext>
          </a:extLst>
        </xdr:cNvPr>
        <xdr:cNvCxnSpPr/>
      </xdr:nvCxnSpPr>
      <xdr:spPr>
        <a:xfrm flipH="1" flipV="1">
          <a:off x="13519097200" y="43906412"/>
          <a:ext cx="1274187"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275</xdr:row>
      <xdr:rowOff>135932</xdr:rowOff>
    </xdr:from>
    <xdr:to>
      <xdr:col>5</xdr:col>
      <xdr:colOff>559654</xdr:colOff>
      <xdr:row>276</xdr:row>
      <xdr:rowOff>114707</xdr:rowOff>
    </xdr:to>
    <xdr:sp macro="" textlink="">
      <xdr:nvSpPr>
        <xdr:cNvPr id="215" name="Oval 214">
          <a:extLst>
            <a:ext uri="{FF2B5EF4-FFF2-40B4-BE49-F238E27FC236}">
              <a16:creationId xmlns:a16="http://schemas.microsoft.com/office/drawing/2014/main" id="{4B2F8C1B-D979-1147-9989-1F919972E713}"/>
            </a:ext>
          </a:extLst>
        </xdr:cNvPr>
        <xdr:cNvSpPr/>
      </xdr:nvSpPr>
      <xdr:spPr>
        <a:xfrm>
          <a:off x="13520304846" y="43811232"/>
          <a:ext cx="169805" cy="181975"/>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768658</xdr:colOff>
      <xdr:row>275</xdr:row>
      <xdr:rowOff>127557</xdr:rowOff>
    </xdr:from>
    <xdr:ext cx="620031"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xdr:from>
      <xdr:col>6</xdr:col>
      <xdr:colOff>116921</xdr:colOff>
      <xdr:row>199</xdr:row>
      <xdr:rowOff>109665</xdr:rowOff>
    </xdr:from>
    <xdr:to>
      <xdr:col>6</xdr:col>
      <xdr:colOff>180417</xdr:colOff>
      <xdr:row>215</xdr:row>
      <xdr:rowOff>96762</xdr:rowOff>
    </xdr:to>
    <xdr:cxnSp macro="">
      <xdr:nvCxnSpPr>
        <xdr:cNvPr id="19" name="Straight Arrow Connector 18">
          <a:extLst>
            <a:ext uri="{FF2B5EF4-FFF2-40B4-BE49-F238E27FC236}">
              <a16:creationId xmlns:a16="http://schemas.microsoft.com/office/drawing/2014/main" id="{398EA4D2-D42A-D646-8F3F-29615BA79031}"/>
            </a:ext>
          </a:extLst>
        </xdr:cNvPr>
        <xdr:cNvCxnSpPr/>
      </xdr:nvCxnSpPr>
      <xdr:spPr>
        <a:xfrm flipH="1" flipV="1">
          <a:off x="13495096606" y="35590290"/>
          <a:ext cx="63496" cy="32528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213</xdr:row>
      <xdr:rowOff>86721</xdr:rowOff>
    </xdr:from>
    <xdr:to>
      <xdr:col>6</xdr:col>
      <xdr:colOff>360836</xdr:colOff>
      <xdr:row>213</xdr:row>
      <xdr:rowOff>104409</xdr:rowOff>
    </xdr:to>
    <xdr:cxnSp macro="">
      <xdr:nvCxnSpPr>
        <xdr:cNvPr id="23" name="Straight Arrow Connector 22">
          <a:extLst>
            <a:ext uri="{FF2B5EF4-FFF2-40B4-BE49-F238E27FC236}">
              <a16:creationId xmlns:a16="http://schemas.microsoft.com/office/drawing/2014/main" id="{41AE8880-8BA4-8A49-BFAD-F8B6858ECB02}"/>
            </a:ext>
          </a:extLst>
        </xdr:cNvPr>
        <xdr:cNvCxnSpPr/>
      </xdr:nvCxnSpPr>
      <xdr:spPr>
        <a:xfrm flipV="1">
          <a:off x="13494916187" y="38424846"/>
          <a:ext cx="3801558"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201</xdr:row>
      <xdr:rowOff>177799</xdr:rowOff>
    </xdr:from>
    <xdr:ext cx="620031"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201</xdr:row>
      <xdr:rowOff>198106</xdr:rowOff>
    </xdr:from>
    <xdr:to>
      <xdr:col>6</xdr:col>
      <xdr:colOff>240557</xdr:colOff>
      <xdr:row>202</xdr:row>
      <xdr:rowOff>176881</xdr:rowOff>
    </xdr:to>
    <xdr:sp macro="" textlink="">
      <xdr:nvSpPr>
        <xdr:cNvPr id="31" name="Oval 30">
          <a:extLst>
            <a:ext uri="{FF2B5EF4-FFF2-40B4-BE49-F238E27FC236}">
              <a16:creationId xmlns:a16="http://schemas.microsoft.com/office/drawing/2014/main" id="{33067979-D8F0-3043-984C-0D9177DB5866}"/>
            </a:ext>
          </a:extLst>
        </xdr:cNvPr>
        <xdr:cNvSpPr/>
      </xdr:nvSpPr>
      <xdr:spPr>
        <a:xfrm>
          <a:off x="13495036466" y="36086945"/>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202</xdr:row>
      <xdr:rowOff>86672</xdr:rowOff>
    </xdr:from>
    <xdr:to>
      <xdr:col>6</xdr:col>
      <xdr:colOff>70752</xdr:colOff>
      <xdr:row>202</xdr:row>
      <xdr:rowOff>91978</xdr:rowOff>
    </xdr:to>
    <xdr:cxnSp macro="">
      <xdr:nvCxnSpPr>
        <xdr:cNvPr id="44" name="Straight Arrow Connector 43">
          <a:extLst>
            <a:ext uri="{FF2B5EF4-FFF2-40B4-BE49-F238E27FC236}">
              <a16:creationId xmlns:a16="http://schemas.microsoft.com/office/drawing/2014/main" id="{072F83EF-F80C-A549-829E-2C61ACC8EE81}"/>
            </a:ext>
          </a:extLst>
        </xdr:cNvPr>
        <xdr:cNvCxnSpPr>
          <a:stCxn id="31" idx="6"/>
        </xdr:cNvCxnSpPr>
      </xdr:nvCxnSpPr>
      <xdr:spPr>
        <a:xfrm>
          <a:off x="13495206271" y="36179618"/>
          <a:ext cx="799225"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201</xdr:row>
      <xdr:rowOff>110584</xdr:rowOff>
    </xdr:from>
    <xdr:ext cx="620031"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202</xdr:row>
      <xdr:rowOff>100822</xdr:rowOff>
    </xdr:from>
    <xdr:to>
      <xdr:col>5</xdr:col>
      <xdr:colOff>116741</xdr:colOff>
      <xdr:row>203</xdr:row>
      <xdr:rowOff>176880</xdr:rowOff>
    </xdr:to>
    <xdr:cxnSp macro="">
      <xdr:nvCxnSpPr>
        <xdr:cNvPr id="50" name="Straight Arrow Connector 49">
          <a:extLst>
            <a:ext uri="{FF2B5EF4-FFF2-40B4-BE49-F238E27FC236}">
              <a16:creationId xmlns:a16="http://schemas.microsoft.com/office/drawing/2014/main" id="{1D923051-4C53-DE4C-A829-5AE13F452D13}"/>
            </a:ext>
          </a:extLst>
        </xdr:cNvPr>
        <xdr:cNvCxnSpPr/>
      </xdr:nvCxnSpPr>
      <xdr:spPr>
        <a:xfrm>
          <a:off x="13495984271" y="36193768"/>
          <a:ext cx="7075" cy="2801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202</xdr:row>
      <xdr:rowOff>121197</xdr:rowOff>
    </xdr:from>
    <xdr:ext cx="62003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203</xdr:row>
      <xdr:rowOff>166267</xdr:rowOff>
    </xdr:from>
    <xdr:to>
      <xdr:col>5</xdr:col>
      <xdr:colOff>198106</xdr:colOff>
      <xdr:row>204</xdr:row>
      <xdr:rowOff>145042</xdr:rowOff>
    </xdr:to>
    <xdr:sp macro="" textlink="">
      <xdr:nvSpPr>
        <xdr:cNvPr id="72" name="Oval 71">
          <a:extLst>
            <a:ext uri="{FF2B5EF4-FFF2-40B4-BE49-F238E27FC236}">
              <a16:creationId xmlns:a16="http://schemas.microsoft.com/office/drawing/2014/main" id="{622771BD-7DE1-F849-92E9-D023C51CA04F}"/>
            </a:ext>
          </a:extLst>
        </xdr:cNvPr>
        <xdr:cNvSpPr/>
      </xdr:nvSpPr>
      <xdr:spPr>
        <a:xfrm>
          <a:off x="13495902906" y="36463321"/>
          <a:ext cx="169805" cy="182882"/>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213</xdr:row>
      <xdr:rowOff>117660</xdr:rowOff>
    </xdr:from>
    <xdr:ext cx="62003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203</xdr:row>
      <xdr:rowOff>177799</xdr:rowOff>
    </xdr:from>
    <xdr:ext cx="62003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202</xdr:row>
      <xdr:rowOff>150459</xdr:rowOff>
    </xdr:from>
    <xdr:to>
      <xdr:col>6</xdr:col>
      <xdr:colOff>95619</xdr:colOff>
      <xdr:row>203</xdr:row>
      <xdr:rowOff>192689</xdr:rowOff>
    </xdr:to>
    <xdr:cxnSp macro="">
      <xdr:nvCxnSpPr>
        <xdr:cNvPr id="80" name="Straight Connector 79">
          <a:extLst>
            <a:ext uri="{FF2B5EF4-FFF2-40B4-BE49-F238E27FC236}">
              <a16:creationId xmlns:a16="http://schemas.microsoft.com/office/drawing/2014/main" id="{21D4D3AD-1671-734C-A109-3B7F16461FF4}"/>
            </a:ext>
          </a:extLst>
        </xdr:cNvPr>
        <xdr:cNvCxnSpPr>
          <a:stCxn id="31" idx="5"/>
          <a:endCxn id="72" idx="1"/>
        </xdr:cNvCxnSpPr>
      </xdr:nvCxnSpPr>
      <xdr:spPr>
        <a:xfrm>
          <a:off x="13495181404" y="36243405"/>
          <a:ext cx="746369" cy="2463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204</xdr:row>
      <xdr:rowOff>47758</xdr:rowOff>
    </xdr:from>
    <xdr:to>
      <xdr:col>5</xdr:col>
      <xdr:colOff>31838</xdr:colOff>
      <xdr:row>204</xdr:row>
      <xdr:rowOff>53064</xdr:rowOff>
    </xdr:to>
    <xdr:cxnSp macro="">
      <xdr:nvCxnSpPr>
        <xdr:cNvPr id="87" name="Straight Arrow Connector 86">
          <a:extLst>
            <a:ext uri="{FF2B5EF4-FFF2-40B4-BE49-F238E27FC236}">
              <a16:creationId xmlns:a16="http://schemas.microsoft.com/office/drawing/2014/main" id="{E3C10AB1-D7CC-D843-8EC3-BB4E35DE4C41}"/>
            </a:ext>
          </a:extLst>
        </xdr:cNvPr>
        <xdr:cNvCxnSpPr/>
      </xdr:nvCxnSpPr>
      <xdr:spPr>
        <a:xfrm>
          <a:off x="13496069174" y="36548919"/>
          <a:ext cx="799224"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203</xdr:row>
      <xdr:rowOff>103509</xdr:rowOff>
    </xdr:from>
    <xdr:ext cx="62003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204</xdr:row>
      <xdr:rowOff>72521</xdr:rowOff>
    </xdr:from>
    <xdr:to>
      <xdr:col>4</xdr:col>
      <xdr:colOff>81365</xdr:colOff>
      <xdr:row>206</xdr:row>
      <xdr:rowOff>191031</xdr:rowOff>
    </xdr:to>
    <xdr:cxnSp macro="">
      <xdr:nvCxnSpPr>
        <xdr:cNvPr id="94" name="Straight Arrow Connector 93">
          <a:extLst>
            <a:ext uri="{FF2B5EF4-FFF2-40B4-BE49-F238E27FC236}">
              <a16:creationId xmlns:a16="http://schemas.microsoft.com/office/drawing/2014/main" id="{04E170CC-89EA-3F42-A2DC-A6354A0F0127}"/>
            </a:ext>
          </a:extLst>
        </xdr:cNvPr>
        <xdr:cNvCxnSpPr/>
      </xdr:nvCxnSpPr>
      <xdr:spPr>
        <a:xfrm>
          <a:off x="13496843635" y="36573682"/>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205</xdr:row>
      <xdr:rowOff>918</xdr:rowOff>
    </xdr:from>
    <xdr:ext cx="620031"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206</xdr:row>
      <xdr:rowOff>159192</xdr:rowOff>
    </xdr:from>
    <xdr:to>
      <xdr:col>4</xdr:col>
      <xdr:colOff>187493</xdr:colOff>
      <xdr:row>207</xdr:row>
      <xdr:rowOff>137967</xdr:rowOff>
    </xdr:to>
    <xdr:sp macro="" textlink="">
      <xdr:nvSpPr>
        <xdr:cNvPr id="148" name="Oval 147">
          <a:extLst>
            <a:ext uri="{FF2B5EF4-FFF2-40B4-BE49-F238E27FC236}">
              <a16:creationId xmlns:a16="http://schemas.microsoft.com/office/drawing/2014/main" id="{B5C11E11-9FB7-B945-9245-399F12D445A5}"/>
            </a:ext>
          </a:extLst>
        </xdr:cNvPr>
        <xdr:cNvSpPr/>
      </xdr:nvSpPr>
      <xdr:spPr>
        <a:xfrm>
          <a:off x="13496737507" y="37068567"/>
          <a:ext cx="169805" cy="18288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204</xdr:row>
      <xdr:rowOff>115082</xdr:rowOff>
    </xdr:from>
    <xdr:to>
      <xdr:col>5</xdr:col>
      <xdr:colOff>56705</xdr:colOff>
      <xdr:row>207</xdr:row>
      <xdr:rowOff>47758</xdr:rowOff>
    </xdr:to>
    <xdr:cxnSp macro="">
      <xdr:nvCxnSpPr>
        <xdr:cNvPr id="149" name="Straight Connector 148">
          <a:extLst>
            <a:ext uri="{FF2B5EF4-FFF2-40B4-BE49-F238E27FC236}">
              <a16:creationId xmlns:a16="http://schemas.microsoft.com/office/drawing/2014/main" id="{C60B7619-6C9C-0643-A715-5265E51AD57B}"/>
            </a:ext>
          </a:extLst>
        </xdr:cNvPr>
        <xdr:cNvCxnSpPr>
          <a:endCxn id="148" idx="2"/>
        </xdr:cNvCxnSpPr>
      </xdr:nvCxnSpPr>
      <xdr:spPr>
        <a:xfrm>
          <a:off x="13496044307" y="36616243"/>
          <a:ext cx="693200" cy="54499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213</xdr:row>
      <xdr:rowOff>124161</xdr:rowOff>
    </xdr:from>
    <xdr:ext cx="62003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16</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16</a:t>
              </a:r>
              <a:endParaRPr lang="en-US" sz="1100"/>
            </a:p>
          </xdr:txBody>
        </xdr:sp>
      </mc:Fallback>
    </mc:AlternateContent>
    <xdr:clientData/>
  </xdr:oneCellAnchor>
  <xdr:oneCellAnchor>
    <xdr:from>
      <xdr:col>5</xdr:col>
      <xdr:colOff>792424</xdr:colOff>
      <xdr:row>207</xdr:row>
      <xdr:rowOff>11532</xdr:rowOff>
    </xdr:from>
    <xdr:ext cx="620031"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207</xdr:row>
      <xdr:rowOff>108008</xdr:rowOff>
    </xdr:from>
    <xdr:to>
      <xdr:col>4</xdr:col>
      <xdr:colOff>70856</xdr:colOff>
      <xdr:row>209</xdr:row>
      <xdr:rowOff>162730</xdr:rowOff>
    </xdr:to>
    <xdr:cxnSp macro="">
      <xdr:nvCxnSpPr>
        <xdr:cNvPr id="152" name="Straight Connector 151">
          <a:extLst>
            <a:ext uri="{FF2B5EF4-FFF2-40B4-BE49-F238E27FC236}">
              <a16:creationId xmlns:a16="http://schemas.microsoft.com/office/drawing/2014/main" id="{FF30751B-EC90-0341-9761-00D5223228BB}"/>
            </a:ext>
          </a:extLst>
        </xdr:cNvPr>
        <xdr:cNvCxnSpPr/>
      </xdr:nvCxnSpPr>
      <xdr:spPr>
        <a:xfrm>
          <a:off x="13496854144" y="37221490"/>
          <a:ext cx="275764" cy="4629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207</xdr:row>
      <xdr:rowOff>68984</xdr:rowOff>
    </xdr:from>
    <xdr:to>
      <xdr:col>4</xdr:col>
      <xdr:colOff>14150</xdr:colOff>
      <xdr:row>207</xdr:row>
      <xdr:rowOff>70753</xdr:rowOff>
    </xdr:to>
    <xdr:cxnSp macro="">
      <xdr:nvCxnSpPr>
        <xdr:cNvPr id="154" name="Straight Arrow Connector 153">
          <a:extLst>
            <a:ext uri="{FF2B5EF4-FFF2-40B4-BE49-F238E27FC236}">
              <a16:creationId xmlns:a16="http://schemas.microsoft.com/office/drawing/2014/main" id="{CC70A7C1-9ECB-444D-97AB-924CAD0CEF44}"/>
            </a:ext>
          </a:extLst>
        </xdr:cNvPr>
        <xdr:cNvCxnSpPr/>
      </xdr:nvCxnSpPr>
      <xdr:spPr>
        <a:xfrm>
          <a:off x="13496910850" y="37182466"/>
          <a:ext cx="388863"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206</xdr:row>
      <xdr:rowOff>117660</xdr:rowOff>
    </xdr:from>
    <xdr:ext cx="62003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207</xdr:row>
      <xdr:rowOff>54833</xdr:rowOff>
    </xdr:from>
    <xdr:to>
      <xdr:col>3</xdr:col>
      <xdr:colOff>481114</xdr:colOff>
      <xdr:row>209</xdr:row>
      <xdr:rowOff>173343</xdr:rowOff>
    </xdr:to>
    <xdr:cxnSp macro="">
      <xdr:nvCxnSpPr>
        <xdr:cNvPr id="158" name="Straight Arrow Connector 157">
          <a:extLst>
            <a:ext uri="{FF2B5EF4-FFF2-40B4-BE49-F238E27FC236}">
              <a16:creationId xmlns:a16="http://schemas.microsoft.com/office/drawing/2014/main" id="{1AA2A852-2818-1A49-A311-2E416CC015C5}"/>
            </a:ext>
          </a:extLst>
        </xdr:cNvPr>
        <xdr:cNvCxnSpPr/>
      </xdr:nvCxnSpPr>
      <xdr:spPr>
        <a:xfrm>
          <a:off x="13497267874" y="37168315"/>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207</xdr:row>
      <xdr:rowOff>195487</xdr:rowOff>
    </xdr:from>
    <xdr:ext cx="620031"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209</xdr:row>
      <xdr:rowOff>145042</xdr:rowOff>
    </xdr:from>
    <xdr:to>
      <xdr:col>3</xdr:col>
      <xdr:colOff>647381</xdr:colOff>
      <xdr:row>210</xdr:row>
      <xdr:rowOff>123816</xdr:rowOff>
    </xdr:to>
    <xdr:sp macro="" textlink="">
      <xdr:nvSpPr>
        <xdr:cNvPr id="163" name="Oval 162">
          <a:extLst>
            <a:ext uri="{FF2B5EF4-FFF2-40B4-BE49-F238E27FC236}">
              <a16:creationId xmlns:a16="http://schemas.microsoft.com/office/drawing/2014/main" id="{9530C081-0634-9B4A-A4E4-D057BCF5F027}"/>
            </a:ext>
          </a:extLst>
        </xdr:cNvPr>
        <xdr:cNvSpPr/>
      </xdr:nvSpPr>
      <xdr:spPr>
        <a:xfrm>
          <a:off x="13497101607" y="37666738"/>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209</xdr:row>
      <xdr:rowOff>121198</xdr:rowOff>
    </xdr:from>
    <xdr:ext cx="620031"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213</xdr:row>
      <xdr:rowOff>108033</xdr:rowOff>
    </xdr:from>
    <xdr:ext cx="62003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210</xdr:row>
      <xdr:rowOff>38291</xdr:rowOff>
    </xdr:from>
    <xdr:to>
      <xdr:col>3</xdr:col>
      <xdr:colOff>490054</xdr:colOff>
      <xdr:row>210</xdr:row>
      <xdr:rowOff>49959</xdr:rowOff>
    </xdr:to>
    <xdr:cxnSp macro="">
      <xdr:nvCxnSpPr>
        <xdr:cNvPr id="168" name="Straight Arrow Connector 167">
          <a:extLst>
            <a:ext uri="{FF2B5EF4-FFF2-40B4-BE49-F238E27FC236}">
              <a16:creationId xmlns:a16="http://schemas.microsoft.com/office/drawing/2014/main" id="{6E76CB41-0E49-8246-ADEC-63B26C0E050E}"/>
            </a:ext>
          </a:extLst>
        </xdr:cNvPr>
        <xdr:cNvCxnSpPr>
          <a:endCxn id="172" idx="2"/>
        </xdr:cNvCxnSpPr>
      </xdr:nvCxnSpPr>
      <xdr:spPr>
        <a:xfrm>
          <a:off x="13497258934" y="37764095"/>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209</xdr:row>
      <xdr:rowOff>79319</xdr:rowOff>
    </xdr:from>
    <xdr:ext cx="620031"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210</xdr:row>
      <xdr:rowOff>83055</xdr:rowOff>
    </xdr:from>
    <xdr:to>
      <xdr:col>3</xdr:col>
      <xdr:colOff>154543</xdr:colOff>
      <xdr:row>212</xdr:row>
      <xdr:rowOff>201566</xdr:rowOff>
    </xdr:to>
    <xdr:cxnSp macro="">
      <xdr:nvCxnSpPr>
        <xdr:cNvPr id="173" name="Straight Arrow Connector 172">
          <a:extLst>
            <a:ext uri="{FF2B5EF4-FFF2-40B4-BE49-F238E27FC236}">
              <a16:creationId xmlns:a16="http://schemas.microsoft.com/office/drawing/2014/main" id="{9A509B73-9107-AE4C-BFB5-7EAE073B3DBD}"/>
            </a:ext>
          </a:extLst>
        </xdr:cNvPr>
        <xdr:cNvCxnSpPr/>
      </xdr:nvCxnSpPr>
      <xdr:spPr>
        <a:xfrm>
          <a:off x="13497594445" y="37808859"/>
          <a:ext cx="17687" cy="52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211</xdr:row>
      <xdr:rowOff>47066</xdr:rowOff>
    </xdr:from>
    <xdr:ext cx="620031"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212</xdr:row>
      <xdr:rowOff>197456</xdr:rowOff>
    </xdr:from>
    <xdr:to>
      <xdr:col>3</xdr:col>
      <xdr:colOff>228079</xdr:colOff>
      <xdr:row>213</xdr:row>
      <xdr:rowOff>176229</xdr:rowOff>
    </xdr:to>
    <xdr:sp macro="" textlink="">
      <xdr:nvSpPr>
        <xdr:cNvPr id="175" name="Oval 174">
          <a:extLst>
            <a:ext uri="{FF2B5EF4-FFF2-40B4-BE49-F238E27FC236}">
              <a16:creationId xmlns:a16="http://schemas.microsoft.com/office/drawing/2014/main" id="{EB8F7B07-7FEF-1A4A-8FD1-6A9FBCE89555}"/>
            </a:ext>
          </a:extLst>
        </xdr:cNvPr>
        <xdr:cNvSpPr/>
      </xdr:nvSpPr>
      <xdr:spPr>
        <a:xfrm>
          <a:off x="13497520909" y="38331474"/>
          <a:ext cx="169805" cy="1828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210</xdr:row>
      <xdr:rowOff>108008</xdr:rowOff>
    </xdr:from>
    <xdr:to>
      <xdr:col>3</xdr:col>
      <xdr:colOff>502253</xdr:colOff>
      <xdr:row>213</xdr:row>
      <xdr:rowOff>86049</xdr:rowOff>
    </xdr:to>
    <xdr:cxnSp macro="">
      <xdr:nvCxnSpPr>
        <xdr:cNvPr id="176" name="Straight Connector 175">
          <a:extLst>
            <a:ext uri="{FF2B5EF4-FFF2-40B4-BE49-F238E27FC236}">
              <a16:creationId xmlns:a16="http://schemas.microsoft.com/office/drawing/2014/main" id="{C80463B1-48D6-314E-ACD0-D41739EF8623}"/>
            </a:ext>
          </a:extLst>
        </xdr:cNvPr>
        <xdr:cNvCxnSpPr>
          <a:endCxn id="175" idx="2"/>
        </xdr:cNvCxnSpPr>
      </xdr:nvCxnSpPr>
      <xdr:spPr>
        <a:xfrm>
          <a:off x="13497246735" y="37833812"/>
          <a:ext cx="274174" cy="59036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213</xdr:row>
      <xdr:rowOff>177799</xdr:rowOff>
    </xdr:from>
    <xdr:ext cx="620031"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25</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25</a:t>
              </a:r>
              <a:endParaRPr lang="en-US" sz="1100"/>
            </a:p>
          </xdr:txBody>
        </xdr:sp>
      </mc:Fallback>
    </mc:AlternateContent>
    <xdr:clientData/>
  </xdr:oneCellAnchor>
  <xdr:oneCellAnchor>
    <xdr:from>
      <xdr:col>2</xdr:col>
      <xdr:colOff>410362</xdr:colOff>
      <xdr:row>202</xdr:row>
      <xdr:rowOff>23818</xdr:rowOff>
    </xdr:from>
    <xdr:ext cx="1055205" cy="998450"/>
    <xdr:pic>
      <xdr:nvPicPr>
        <xdr:cNvPr id="178" name="Picture 177" descr="FUNNY PIGS PICTURES – FunnyFoto | Funny pig pictures, Pig ...">
          <a:extLst>
            <a:ext uri="{FF2B5EF4-FFF2-40B4-BE49-F238E27FC236}">
              <a16:creationId xmlns:a16="http://schemas.microsoft.com/office/drawing/2014/main" id="{9AEEB8DF-5AAD-4C42-A99F-34C7CEC25F4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97107409" y="36116764"/>
          <a:ext cx="1055205" cy="998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310009</xdr:colOff>
      <xdr:row>203</xdr:row>
      <xdr:rowOff>37562</xdr:rowOff>
    </xdr:from>
    <xdr:to>
      <xdr:col>6</xdr:col>
      <xdr:colOff>71228</xdr:colOff>
      <xdr:row>204</xdr:row>
      <xdr:rowOff>58789</xdr:rowOff>
    </xdr:to>
    <xdr:sp macro="" textlink="">
      <xdr:nvSpPr>
        <xdr:cNvPr id="179" name="TextBox 178">
          <a:extLst>
            <a:ext uri="{FF2B5EF4-FFF2-40B4-BE49-F238E27FC236}">
              <a16:creationId xmlns:a16="http://schemas.microsoft.com/office/drawing/2014/main" id="{8CA9E8EA-BE7F-834E-A58D-F84ADEB8DDF7}"/>
            </a:ext>
          </a:extLst>
        </xdr:cNvPr>
        <xdr:cNvSpPr txBox="1"/>
      </xdr:nvSpPr>
      <xdr:spPr>
        <a:xfrm rot="2106226">
          <a:off x="13495205795" y="36334616"/>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205</xdr:row>
      <xdr:rowOff>111852</xdr:rowOff>
    </xdr:from>
    <xdr:to>
      <xdr:col>5</xdr:col>
      <xdr:colOff>113680</xdr:colOff>
      <xdr:row>206</xdr:row>
      <xdr:rowOff>133079</xdr:rowOff>
    </xdr:to>
    <xdr:sp macro="" textlink="">
      <xdr:nvSpPr>
        <xdr:cNvPr id="188" name="TextBox 187">
          <a:extLst>
            <a:ext uri="{FF2B5EF4-FFF2-40B4-BE49-F238E27FC236}">
              <a16:creationId xmlns:a16="http://schemas.microsoft.com/office/drawing/2014/main" id="{2C97DD25-FB43-B645-BA8B-33674616B6C9}"/>
            </a:ext>
          </a:extLst>
        </xdr:cNvPr>
        <xdr:cNvSpPr txBox="1"/>
      </xdr:nvSpPr>
      <xdr:spPr>
        <a:xfrm rot="2106226">
          <a:off x="13495987332" y="36817120"/>
          <a:ext cx="585207"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208</xdr:row>
      <xdr:rowOff>42072</xdr:rowOff>
    </xdr:from>
    <xdr:to>
      <xdr:col>4</xdr:col>
      <xdr:colOff>313717</xdr:colOff>
      <xdr:row>209</xdr:row>
      <xdr:rowOff>63299</xdr:rowOff>
    </xdr:to>
    <xdr:sp macro="" textlink="">
      <xdr:nvSpPr>
        <xdr:cNvPr id="217" name="TextBox 216">
          <a:extLst>
            <a:ext uri="{FF2B5EF4-FFF2-40B4-BE49-F238E27FC236}">
              <a16:creationId xmlns:a16="http://schemas.microsoft.com/office/drawing/2014/main" id="{B45745B3-6701-C74D-9F9D-6106FB4CBA2D}"/>
            </a:ext>
          </a:extLst>
        </xdr:cNvPr>
        <xdr:cNvSpPr txBox="1"/>
      </xdr:nvSpPr>
      <xdr:spPr>
        <a:xfrm rot="2106226">
          <a:off x="13496611283" y="37359661"/>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210</xdr:row>
      <xdr:rowOff>99970</xdr:rowOff>
    </xdr:from>
    <xdr:to>
      <xdr:col>3</xdr:col>
      <xdr:colOff>599564</xdr:colOff>
      <xdr:row>213</xdr:row>
      <xdr:rowOff>70530</xdr:rowOff>
    </xdr:to>
    <xdr:sp macro="" textlink="">
      <xdr:nvSpPr>
        <xdr:cNvPr id="218" name="TextBox 217">
          <a:extLst>
            <a:ext uri="{FF2B5EF4-FFF2-40B4-BE49-F238E27FC236}">
              <a16:creationId xmlns:a16="http://schemas.microsoft.com/office/drawing/2014/main" id="{7385EBAE-D549-D241-B955-78407EFDD140}"/>
            </a:ext>
          </a:extLst>
        </xdr:cNvPr>
        <xdr:cNvSpPr txBox="1"/>
      </xdr:nvSpPr>
      <xdr:spPr>
        <a:xfrm rot="3213872">
          <a:off x="13496970941" y="38004257"/>
          <a:ext cx="582881"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4</xdr:col>
      <xdr:colOff>195752</xdr:colOff>
      <xdr:row>207</xdr:row>
      <xdr:rowOff>88699</xdr:rowOff>
    </xdr:from>
    <xdr:to>
      <xdr:col>6</xdr:col>
      <xdr:colOff>212678</xdr:colOff>
      <xdr:row>207</xdr:row>
      <xdr:rowOff>91326</xdr:rowOff>
    </xdr:to>
    <xdr:cxnSp macro="">
      <xdr:nvCxnSpPr>
        <xdr:cNvPr id="220" name="Straight Connector 219">
          <a:extLst>
            <a:ext uri="{FF2B5EF4-FFF2-40B4-BE49-F238E27FC236}">
              <a16:creationId xmlns:a16="http://schemas.microsoft.com/office/drawing/2014/main" id="{75E04CD6-2C9B-FD7A-C230-43905ABEB488}"/>
            </a:ext>
          </a:extLst>
        </xdr:cNvPr>
        <xdr:cNvCxnSpPr/>
      </xdr:nvCxnSpPr>
      <xdr:spPr>
        <a:xfrm>
          <a:off x="13513598759" y="42032921"/>
          <a:ext cx="1667166" cy="262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91258</xdr:colOff>
      <xdr:row>207</xdr:row>
      <xdr:rowOff>138131</xdr:rowOff>
    </xdr:from>
    <xdr:to>
      <xdr:col>4</xdr:col>
      <xdr:colOff>106211</xdr:colOff>
      <xdr:row>213</xdr:row>
      <xdr:rowOff>87455</xdr:rowOff>
    </xdr:to>
    <xdr:cxnSp macro="">
      <xdr:nvCxnSpPr>
        <xdr:cNvPr id="221" name="Straight Connector 220">
          <a:extLst>
            <a:ext uri="{FF2B5EF4-FFF2-40B4-BE49-F238E27FC236}">
              <a16:creationId xmlns:a16="http://schemas.microsoft.com/office/drawing/2014/main" id="{77C0C978-54F9-2C15-B5FA-91964F858A3A}"/>
            </a:ext>
          </a:extLst>
        </xdr:cNvPr>
        <xdr:cNvCxnSpPr/>
      </xdr:nvCxnSpPr>
      <xdr:spPr>
        <a:xfrm>
          <a:off x="13515355466" y="42082353"/>
          <a:ext cx="14953" cy="1158485"/>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655448</xdr:colOff>
      <xdr:row>214</xdr:row>
      <xdr:rowOff>146976</xdr:rowOff>
    </xdr:from>
    <xdr:ext cx="620031"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oneCellAnchor>
    <xdr:from>
      <xdr:col>3</xdr:col>
      <xdr:colOff>594611</xdr:colOff>
      <xdr:row>214</xdr:row>
      <xdr:rowOff>143174</xdr:rowOff>
    </xdr:from>
    <xdr:ext cx="620031"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𝑋_𝐶</a:t>
              </a:r>
              <a:endParaRPr lang="en-US" sz="1100"/>
            </a:p>
          </xdr:txBody>
        </xdr:sp>
      </mc:Fallback>
    </mc:AlternateContent>
    <xdr:clientData/>
  </xdr:oneCellAnchor>
  <xdr:oneCellAnchor>
    <xdr:from>
      <xdr:col>8</xdr:col>
      <xdr:colOff>711047</xdr:colOff>
      <xdr:row>206</xdr:row>
      <xdr:rowOff>23803</xdr:rowOff>
    </xdr:from>
    <xdr:ext cx="1078516" cy="317972"/>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𝑦</m:t>
                        </m:r>
                      </m:num>
                      <m:den>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𝑥</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4</m:t>
                        </m:r>
                      </m:num>
                      <m:den>
                        <m:r>
                          <a:rPr lang="en-US" sz="1100" b="0" i="1">
                            <a:latin typeface="Cambria Math" panose="02040503050406030204" pitchFamily="18" charset="0"/>
                            <a:ea typeface="Cambria Math" panose="02040503050406030204" pitchFamily="18" charset="0"/>
                          </a:rPr>
                          <m:t>8</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∆𝑦/∆𝑥=4/8=1/2</a:t>
              </a:r>
              <a:endParaRPr lang="en-US" sz="1100"/>
            </a:p>
          </xdr:txBody>
        </xdr:sp>
      </mc:Fallback>
    </mc:AlternateContent>
    <xdr:clientData/>
  </xdr:oneCellAnchor>
  <xdr:oneCellAnchor>
    <xdr:from>
      <xdr:col>4</xdr:col>
      <xdr:colOff>155660</xdr:colOff>
      <xdr:row>252</xdr:row>
      <xdr:rowOff>165516</xdr:rowOff>
    </xdr:from>
    <xdr:ext cx="2190750" cy="125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𝑦</m:t>
                    </m:r>
                    <m:r>
                      <a:rPr lang="en-US" sz="800" b="0" i="1">
                        <a:latin typeface="Cambria Math" panose="02040503050406030204" pitchFamily="18" charset="0"/>
                      </a:rPr>
                      <m:t>=−0.5</m:t>
                    </m:r>
                    <m:r>
                      <a:rPr lang="en-US" sz="800" b="0" i="1">
                        <a:latin typeface="Cambria Math" panose="02040503050406030204" pitchFamily="18" charset="0"/>
                      </a:rPr>
                      <m:t>𝑥</m:t>
                    </m:r>
                    <m:r>
                      <a:rPr lang="en-US" sz="800" b="0" i="1">
                        <a:latin typeface="Cambria Math" panose="02040503050406030204" pitchFamily="18" charset="0"/>
                      </a:rPr>
                      <m:t>+22</m:t>
                    </m:r>
                  </m:oMath>
                </m:oMathPara>
              </a14:m>
              <a:endParaRPr lang="en-US" sz="800"/>
            </a:p>
          </xdr:txBody>
        </xdr:sp>
      </mc:Choice>
      <mc:Fallback xmlns="">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𝑦=−0.5𝑥+22</a:t>
              </a:r>
              <a:endParaRPr lang="en-US" sz="800"/>
            </a:p>
          </xdr:txBody>
        </xdr:sp>
      </mc:Fallback>
    </mc:AlternateContent>
    <xdr:clientData/>
  </xdr:oneCellAnchor>
  <xdr:oneCellAnchor>
    <xdr:from>
      <xdr:col>7</xdr:col>
      <xdr:colOff>11877</xdr:colOff>
      <xdr:row>253</xdr:row>
      <xdr:rowOff>152542</xdr:rowOff>
    </xdr:from>
    <xdr:ext cx="620031"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editAs="oneCell">
    <xdr:from>
      <xdr:col>7</xdr:col>
      <xdr:colOff>569051</xdr:colOff>
      <xdr:row>251</xdr:row>
      <xdr:rowOff>111194</xdr:rowOff>
    </xdr:from>
    <xdr:to>
      <xdr:col>8</xdr:col>
      <xdr:colOff>806468</xdr:colOff>
      <xdr:row>256</xdr:row>
      <xdr:rowOff>92668</xdr:rowOff>
    </xdr:to>
    <xdr:pic>
      <xdr:nvPicPr>
        <xdr:cNvPr id="228" name="Picture 227" descr="Funny Potato Images – Browse 24,054 Stock Photos, Vectors ...">
          <a:extLst>
            <a:ext uri="{FF2B5EF4-FFF2-40B4-BE49-F238E27FC236}">
              <a16:creationId xmlns:a16="http://schemas.microsoft.com/office/drawing/2014/main" id="{DA9E147C-88C5-0F6D-66A0-25FECD4A813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4495846" y="51382262"/>
          <a:ext cx="1062729" cy="9989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60297</xdr:colOff>
      <xdr:row>249</xdr:row>
      <xdr:rowOff>184659</xdr:rowOff>
    </xdr:from>
    <xdr:to>
      <xdr:col>10</xdr:col>
      <xdr:colOff>448457</xdr:colOff>
      <xdr:row>255</xdr:row>
      <xdr:rowOff>11306</xdr:rowOff>
    </xdr:to>
    <xdr:sp macro="" textlink="">
      <xdr:nvSpPr>
        <xdr:cNvPr id="229" name="Rounded Rectangular Callout 228">
          <a:extLst>
            <a:ext uri="{FF2B5EF4-FFF2-40B4-BE49-F238E27FC236}">
              <a16:creationId xmlns:a16="http://schemas.microsoft.com/office/drawing/2014/main" id="{3FEF502A-74D0-9171-F281-C381BA6FAFDF}"/>
            </a:ext>
          </a:extLst>
        </xdr:cNvPr>
        <xdr:cNvSpPr/>
      </xdr:nvSpPr>
      <xdr:spPr>
        <a:xfrm>
          <a:off x="13513203234" y="51048724"/>
          <a:ext cx="1213472" cy="1047656"/>
        </a:xfrm>
        <a:prstGeom prst="wedgeRoundRectCallout">
          <a:avLst>
            <a:gd name="adj1" fmla="val 70161"/>
            <a:gd name="adj2" fmla="val 3098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שים</a:t>
          </a:r>
          <a:r>
            <a:rPr lang="he-IL" sz="1100" baseline="0"/>
            <a:t> לב! הערך של </a:t>
          </a:r>
          <a:r>
            <a:rPr lang="en-US" sz="1100" baseline="0"/>
            <a:t>y</a:t>
          </a:r>
          <a:r>
            <a:rPr lang="he-IL" sz="1100" baseline="0"/>
            <a:t> איננו נתון. חישבנו אותו בתהליך העבודה מימין לגרף</a:t>
          </a:r>
          <a:endParaRPr lang="en-US" sz="1100"/>
        </a:p>
      </xdr:txBody>
    </xdr:sp>
    <xdr:clientData/>
  </xdr:twoCellAnchor>
  <xdr:oneCellAnchor>
    <xdr:from>
      <xdr:col>7</xdr:col>
      <xdr:colOff>459763</xdr:colOff>
      <xdr:row>271</xdr:row>
      <xdr:rowOff>181567</xdr:rowOff>
    </xdr:from>
    <xdr:ext cx="620031"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oneCellAnchor>
    <xdr:from>
      <xdr:col>7</xdr:col>
      <xdr:colOff>297716</xdr:colOff>
      <xdr:row>275</xdr:row>
      <xdr:rowOff>121271</xdr:rowOff>
    </xdr:from>
    <xdr:ext cx="620031" cy="181525"/>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twoCellAnchor>
    <xdr:from>
      <xdr:col>0</xdr:col>
      <xdr:colOff>546439</xdr:colOff>
      <xdr:row>273</xdr:row>
      <xdr:rowOff>67834</xdr:rowOff>
    </xdr:from>
    <xdr:to>
      <xdr:col>1</xdr:col>
      <xdr:colOff>342937</xdr:colOff>
      <xdr:row>275</xdr:row>
      <xdr:rowOff>131899</xdr:rowOff>
    </xdr:to>
    <xdr:cxnSp macro="">
      <xdr:nvCxnSpPr>
        <xdr:cNvPr id="233" name="Straight Arrow Connector 232">
          <a:extLst>
            <a:ext uri="{FF2B5EF4-FFF2-40B4-BE49-F238E27FC236}">
              <a16:creationId xmlns:a16="http://schemas.microsoft.com/office/drawing/2014/main" id="{C51E8B6D-732E-D664-7822-D7BCDCD1ABD1}"/>
            </a:ext>
          </a:extLst>
        </xdr:cNvPr>
        <xdr:cNvCxnSpPr/>
      </xdr:nvCxnSpPr>
      <xdr:spPr>
        <a:xfrm>
          <a:off x="13520736558" y="55815935"/>
          <a:ext cx="621810" cy="471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346706</xdr:colOff>
      <xdr:row>273</xdr:row>
      <xdr:rowOff>75371</xdr:rowOff>
    </xdr:from>
    <xdr:to>
      <xdr:col>2</xdr:col>
      <xdr:colOff>165816</xdr:colOff>
      <xdr:row>275</xdr:row>
      <xdr:rowOff>184659</xdr:rowOff>
    </xdr:to>
    <xdr:cxnSp macro="">
      <xdr:nvCxnSpPr>
        <xdr:cNvPr id="234" name="Straight Arrow Connector 233">
          <a:extLst>
            <a:ext uri="{FF2B5EF4-FFF2-40B4-BE49-F238E27FC236}">
              <a16:creationId xmlns:a16="http://schemas.microsoft.com/office/drawing/2014/main" id="{CECE40B9-3CEF-E936-83E7-D03852EEC600}"/>
            </a:ext>
          </a:extLst>
        </xdr:cNvPr>
        <xdr:cNvCxnSpPr/>
      </xdr:nvCxnSpPr>
      <xdr:spPr>
        <a:xfrm flipH="1">
          <a:off x="13520088368" y="55823472"/>
          <a:ext cx="644421" cy="516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276373</xdr:colOff>
      <xdr:row>32</xdr:row>
      <xdr:rowOff>39482</xdr:rowOff>
    </xdr:from>
    <xdr:to>
      <xdr:col>6</xdr:col>
      <xdr:colOff>276373</xdr:colOff>
      <xdr:row>38</xdr:row>
      <xdr:rowOff>85544</xdr:rowOff>
    </xdr:to>
    <xdr:cxnSp macro="">
      <xdr:nvCxnSpPr>
        <xdr:cNvPr id="222" name="Straight Arrow Connector 221">
          <a:extLst>
            <a:ext uri="{FF2B5EF4-FFF2-40B4-BE49-F238E27FC236}">
              <a16:creationId xmlns:a16="http://schemas.microsoft.com/office/drawing/2014/main" id="{67D63311-1A26-54BD-8744-0C8BD5FCAA03}"/>
            </a:ext>
          </a:extLst>
        </xdr:cNvPr>
        <xdr:cNvCxnSpPr/>
      </xdr:nvCxnSpPr>
      <xdr:spPr>
        <a:xfrm flipV="1">
          <a:off x="13525151244" y="6567150"/>
          <a:ext cx="0" cy="12700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595519</xdr:colOff>
      <xdr:row>37</xdr:row>
      <xdr:rowOff>118445</xdr:rowOff>
    </xdr:from>
    <xdr:to>
      <xdr:col>6</xdr:col>
      <xdr:colOff>388239</xdr:colOff>
      <xdr:row>37</xdr:row>
      <xdr:rowOff>121735</xdr:rowOff>
    </xdr:to>
    <xdr:cxnSp macro="">
      <xdr:nvCxnSpPr>
        <xdr:cNvPr id="232" name="Straight Arrow Connector 231">
          <a:extLst>
            <a:ext uri="{FF2B5EF4-FFF2-40B4-BE49-F238E27FC236}">
              <a16:creationId xmlns:a16="http://schemas.microsoft.com/office/drawing/2014/main" id="{B70D8A42-86CE-7942-A7C5-23A45C857D7D}"/>
            </a:ext>
          </a:extLst>
        </xdr:cNvPr>
        <xdr:cNvCxnSpPr/>
      </xdr:nvCxnSpPr>
      <xdr:spPr>
        <a:xfrm>
          <a:off x="13525039378" y="7666062"/>
          <a:ext cx="1444378" cy="32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605390</xdr:colOff>
      <xdr:row>37</xdr:row>
      <xdr:rowOff>138317</xdr:rowOff>
    </xdr:from>
    <xdr:ext cx="84631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5</xdr:col>
      <xdr:colOff>789639</xdr:colOff>
      <xdr:row>34</xdr:row>
      <xdr:rowOff>62644</xdr:rowOff>
    </xdr:from>
    <xdr:ext cx="846313"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11</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a:t>
              </a:r>
              <a:endParaRPr lang="en-US" sz="1100"/>
            </a:p>
          </xdr:txBody>
        </xdr:sp>
      </mc:Fallback>
    </mc:AlternateContent>
    <xdr:clientData/>
  </xdr:oneCellAnchor>
  <xdr:twoCellAnchor>
    <xdr:from>
      <xdr:col>2</xdr:col>
      <xdr:colOff>142738</xdr:colOff>
      <xdr:row>175</xdr:row>
      <xdr:rowOff>179337</xdr:rowOff>
    </xdr:from>
    <xdr:to>
      <xdr:col>3</xdr:col>
      <xdr:colOff>413573</xdr:colOff>
      <xdr:row>180</xdr:row>
      <xdr:rowOff>14640</xdr:rowOff>
    </xdr:to>
    <xdr:sp macro="" textlink="">
      <xdr:nvSpPr>
        <xdr:cNvPr id="251" name="Rounded Rectangular Callout 250">
          <a:extLst>
            <a:ext uri="{FF2B5EF4-FFF2-40B4-BE49-F238E27FC236}">
              <a16:creationId xmlns:a16="http://schemas.microsoft.com/office/drawing/2014/main" id="{E35E1581-4E1F-8CDE-987B-D657422E34D6}"/>
            </a:ext>
          </a:extLst>
        </xdr:cNvPr>
        <xdr:cNvSpPr/>
      </xdr:nvSpPr>
      <xdr:spPr>
        <a:xfrm>
          <a:off x="13549081009" y="36211470"/>
          <a:ext cx="1097982" cy="860086"/>
        </a:xfrm>
        <a:prstGeom prst="wedgeRoundRectCallout">
          <a:avLst>
            <a:gd name="adj1" fmla="val 62270"/>
            <a:gd name="adj2" fmla="val -4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אני בנקודה </a:t>
          </a:r>
          <a:r>
            <a:rPr lang="en-US" sz="1100"/>
            <a:t>C</a:t>
          </a:r>
          <a:r>
            <a:rPr lang="he-IL" sz="1100" baseline="0"/>
            <a:t> כי נתון שמייצרים 16 תמרים</a:t>
          </a:r>
          <a:endParaRPr lang="en-US" sz="1100"/>
        </a:p>
      </xdr:txBody>
    </xdr:sp>
    <xdr:clientData/>
  </xdr:twoCellAnchor>
  <xdr:oneCellAnchor>
    <xdr:from>
      <xdr:col>7</xdr:col>
      <xdr:colOff>662449</xdr:colOff>
      <xdr:row>175</xdr:row>
      <xdr:rowOff>49701</xdr:rowOff>
    </xdr:from>
    <xdr:ext cx="1668156"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r>
                      <a:rPr lang="en-US" sz="1100" b="0" i="1">
                        <a:latin typeface="Cambria Math" panose="02040503050406030204" pitchFamily="18" charset="0"/>
                      </a:rPr>
                      <m:t>=20−14=6</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𝑌_𝑀𝐴𝑋−𝑌_𝐶=20−14=6</a:t>
              </a:r>
              <a:endParaRPr lang="en-US" sz="1100"/>
            </a:p>
          </xdr:txBody>
        </xdr:sp>
      </mc:Fallback>
    </mc:AlternateContent>
    <xdr:clientData/>
  </xdr:oneCellAnchor>
  <xdr:oneCellAnchor>
    <xdr:from>
      <xdr:col>7</xdr:col>
      <xdr:colOff>721008</xdr:colOff>
      <xdr:row>179</xdr:row>
      <xdr:rowOff>5782</xdr:rowOff>
    </xdr:from>
    <xdr:ext cx="1763314"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16</m:t>
                        </m:r>
                      </m:den>
                    </m:f>
                    <m:r>
                      <a:rPr lang="en-US" sz="1100" b="0" i="1">
                        <a:latin typeface="Cambria Math" panose="02040503050406030204" pitchFamily="18" charset="0"/>
                      </a:rPr>
                      <m:t>=0.375</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𝑌_𝑀𝐴𝑋−𝑌_𝐶</a:t>
              </a:r>
              <a:r>
                <a:rPr lang="he-IL" sz="1100" b="0" i="0">
                  <a:latin typeface="Cambria Math" panose="02040503050406030204" pitchFamily="18" charset="0"/>
                </a:rPr>
                <a:t>)/</a:t>
              </a:r>
              <a:r>
                <a:rPr lang="en-US" sz="1100" b="0" i="0">
                  <a:latin typeface="Cambria Math" panose="02040503050406030204" pitchFamily="18" charset="0"/>
                </a:rPr>
                <a:t>𝑋=6/16=0.375</a:t>
              </a:r>
              <a:endParaRPr lang="en-US" sz="1100"/>
            </a:p>
          </xdr:txBody>
        </xdr:sp>
      </mc:Fallback>
    </mc:AlternateContent>
    <xdr:clientData/>
  </xdr:oneCellAnchor>
  <xdr:oneCellAnchor>
    <xdr:from>
      <xdr:col>7</xdr:col>
      <xdr:colOff>446513</xdr:colOff>
      <xdr:row>182</xdr:row>
      <xdr:rowOff>38722</xdr:rowOff>
    </xdr:from>
    <xdr:ext cx="1898733"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(𝑌_2−𝑌_1)/(𝑋_2−𝑋_1 )=(18−14)/(8−16)=−0.5</a:t>
              </a:r>
              <a:endParaRPr lang="en-US" sz="1100"/>
            </a:p>
          </xdr:txBody>
        </xdr:sp>
      </mc:Fallback>
    </mc:AlternateContent>
    <xdr:clientData/>
  </xdr:oneCellAnchor>
  <xdr:twoCellAnchor editAs="oneCell">
    <xdr:from>
      <xdr:col>4</xdr:col>
      <xdr:colOff>33936</xdr:colOff>
      <xdr:row>21</xdr:row>
      <xdr:rowOff>50131</xdr:rowOff>
    </xdr:from>
    <xdr:to>
      <xdr:col>4</xdr:col>
      <xdr:colOff>812800</xdr:colOff>
      <xdr:row>24</xdr:row>
      <xdr:rowOff>161757</xdr:rowOff>
    </xdr:to>
    <xdr:pic>
      <xdr:nvPicPr>
        <xdr:cNvPr id="219" name="Picture 218">
          <a:extLst>
            <a:ext uri="{FF2B5EF4-FFF2-40B4-BE49-F238E27FC236}">
              <a16:creationId xmlns:a16="http://schemas.microsoft.com/office/drawing/2014/main" id="{D30A2DB5-0892-63E9-6235-81E4C554E122}"/>
            </a:ext>
          </a:extLst>
        </xdr:cNvPr>
        <xdr:cNvPicPr>
          <a:picLocks noChangeAspect="1"/>
        </xdr:cNvPicPr>
      </xdr:nvPicPr>
      <xdr:blipFill>
        <a:blip xmlns:r="http://schemas.openxmlformats.org/officeDocument/2006/relationships" r:embed="rId5"/>
        <a:stretch>
          <a:fillRect/>
        </a:stretch>
      </xdr:blipFill>
      <xdr:spPr>
        <a:xfrm>
          <a:off x="13520877200" y="4331368"/>
          <a:ext cx="778864" cy="723231"/>
        </a:xfrm>
        <a:prstGeom prst="rect">
          <a:avLst/>
        </a:prstGeom>
      </xdr:spPr>
    </xdr:pic>
    <xdr:clientData/>
  </xdr:twoCellAnchor>
  <xdr:twoCellAnchor>
    <xdr:from>
      <xdr:col>12</xdr:col>
      <xdr:colOff>382366</xdr:colOff>
      <xdr:row>59</xdr:row>
      <xdr:rowOff>195735</xdr:rowOff>
    </xdr:from>
    <xdr:to>
      <xdr:col>12</xdr:col>
      <xdr:colOff>386918</xdr:colOff>
      <xdr:row>73</xdr:row>
      <xdr:rowOff>191183</xdr:rowOff>
    </xdr:to>
    <xdr:cxnSp macro="">
      <xdr:nvCxnSpPr>
        <xdr:cNvPr id="236" name="Straight Arrow Connector 235">
          <a:extLst>
            <a:ext uri="{FF2B5EF4-FFF2-40B4-BE49-F238E27FC236}">
              <a16:creationId xmlns:a16="http://schemas.microsoft.com/office/drawing/2014/main" id="{9D726C1F-B8E2-7275-7F46-A251F4D6B8EE}"/>
            </a:ext>
          </a:extLst>
        </xdr:cNvPr>
        <xdr:cNvCxnSpPr/>
      </xdr:nvCxnSpPr>
      <xdr:spPr>
        <a:xfrm flipH="1" flipV="1">
          <a:off x="13488615376" y="12281219"/>
          <a:ext cx="4552" cy="286319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122905</xdr:colOff>
      <xdr:row>71</xdr:row>
      <xdr:rowOff>168423</xdr:rowOff>
    </xdr:from>
    <xdr:to>
      <xdr:col>12</xdr:col>
      <xdr:colOff>660037</xdr:colOff>
      <xdr:row>71</xdr:row>
      <xdr:rowOff>172975</xdr:rowOff>
    </xdr:to>
    <xdr:cxnSp macro="">
      <xdr:nvCxnSpPr>
        <xdr:cNvPr id="243" name="Straight Arrow Connector 242">
          <a:extLst>
            <a:ext uri="{FF2B5EF4-FFF2-40B4-BE49-F238E27FC236}">
              <a16:creationId xmlns:a16="http://schemas.microsoft.com/office/drawing/2014/main" id="{35CBF0B0-E325-C11A-14F7-38874DEEADD0}"/>
            </a:ext>
          </a:extLst>
        </xdr:cNvPr>
        <xdr:cNvCxnSpPr/>
      </xdr:nvCxnSpPr>
      <xdr:spPr>
        <a:xfrm flipV="1">
          <a:off x="13488342257" y="14711971"/>
          <a:ext cx="3008853" cy="455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323190</xdr:colOff>
      <xdr:row>65</xdr:row>
      <xdr:rowOff>31864</xdr:rowOff>
    </xdr:from>
    <xdr:to>
      <xdr:col>12</xdr:col>
      <xdr:colOff>455197</xdr:colOff>
      <xdr:row>65</xdr:row>
      <xdr:rowOff>186631</xdr:rowOff>
    </xdr:to>
    <xdr:sp macro="" textlink="">
      <xdr:nvSpPr>
        <xdr:cNvPr id="256" name="Oval 255">
          <a:extLst>
            <a:ext uri="{FF2B5EF4-FFF2-40B4-BE49-F238E27FC236}">
              <a16:creationId xmlns:a16="http://schemas.microsoft.com/office/drawing/2014/main" id="{8A20CC3F-6C56-CEFA-8C7D-B646FA4F368C}"/>
            </a:ext>
          </a:extLst>
        </xdr:cNvPr>
        <xdr:cNvSpPr/>
      </xdr:nvSpPr>
      <xdr:spPr>
        <a:xfrm>
          <a:off x="13488547097" y="13346380"/>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528029</xdr:colOff>
      <xdr:row>65</xdr:row>
      <xdr:rowOff>122998</xdr:rowOff>
    </xdr:from>
    <xdr:to>
      <xdr:col>12</xdr:col>
      <xdr:colOff>374386</xdr:colOff>
      <xdr:row>66</xdr:row>
      <xdr:rowOff>63727</xdr:rowOff>
    </xdr:to>
    <xdr:cxnSp macro="">
      <xdr:nvCxnSpPr>
        <xdr:cNvPr id="258" name="Straight Connector 257">
          <a:extLst>
            <a:ext uri="{FF2B5EF4-FFF2-40B4-BE49-F238E27FC236}">
              <a16:creationId xmlns:a16="http://schemas.microsoft.com/office/drawing/2014/main" id="{14AAC59B-53DA-B56C-75EF-AA1FDAE0A3D6}"/>
            </a:ext>
          </a:extLst>
        </xdr:cNvPr>
        <xdr:cNvCxnSpPr/>
      </xdr:nvCxnSpPr>
      <xdr:spPr>
        <a:xfrm>
          <a:off x="13488627908" y="13437514"/>
          <a:ext cx="670264" cy="14556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405125</xdr:colOff>
      <xdr:row>66</xdr:row>
      <xdr:rowOff>9104</xdr:rowOff>
    </xdr:from>
    <xdr:to>
      <xdr:col>11</xdr:col>
      <xdr:colOff>537132</xdr:colOff>
      <xdr:row>66</xdr:row>
      <xdr:rowOff>163871</xdr:rowOff>
    </xdr:to>
    <xdr:sp macro="" textlink="">
      <xdr:nvSpPr>
        <xdr:cNvPr id="259" name="Oval 258">
          <a:extLst>
            <a:ext uri="{FF2B5EF4-FFF2-40B4-BE49-F238E27FC236}">
              <a16:creationId xmlns:a16="http://schemas.microsoft.com/office/drawing/2014/main" id="{FBA5E523-C734-9BD8-6D41-4362A8BFF774}"/>
            </a:ext>
          </a:extLst>
        </xdr:cNvPr>
        <xdr:cNvSpPr/>
      </xdr:nvSpPr>
      <xdr:spPr>
        <a:xfrm>
          <a:off x="13489289069" y="1352845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528029</xdr:colOff>
      <xdr:row>65</xdr:row>
      <xdr:rowOff>32136</xdr:rowOff>
    </xdr:from>
    <xdr:ext cx="1386352" cy="172098"/>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8,9</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8,9</a:t>
              </a:r>
              <a:endParaRPr lang="en-US" sz="1100"/>
            </a:p>
          </xdr:txBody>
        </xdr:sp>
      </mc:Fallback>
    </mc:AlternateContent>
    <xdr:clientData/>
  </xdr:oneCellAnchor>
  <xdr:oneCellAnchor>
    <xdr:from>
      <xdr:col>11</xdr:col>
      <xdr:colOff>118351</xdr:colOff>
      <xdr:row>65</xdr:row>
      <xdr:rowOff>34832</xdr:rowOff>
    </xdr:from>
    <xdr:ext cx="1386352" cy="93872"/>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0.25</m:t>
                    </m:r>
                  </m:oMath>
                </m:oMathPara>
              </a14:m>
              <a:endParaRPr lang="en-US" sz="600"/>
            </a:p>
          </xdr:txBody>
        </xdr:sp>
      </mc:Choice>
      <mc:Fallback xmlns="">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0.25</a:t>
              </a:r>
              <a:endParaRPr lang="en-US" sz="600"/>
            </a:p>
          </xdr:txBody>
        </xdr:sp>
      </mc:Fallback>
    </mc:AlternateContent>
    <xdr:clientData/>
  </xdr:oneCellAnchor>
  <xdr:twoCellAnchor>
    <xdr:from>
      <xdr:col>10</xdr:col>
      <xdr:colOff>805699</xdr:colOff>
      <xdr:row>66</xdr:row>
      <xdr:rowOff>104789</xdr:rowOff>
    </xdr:from>
    <xdr:to>
      <xdr:col>11</xdr:col>
      <xdr:colOff>419906</xdr:colOff>
      <xdr:row>67</xdr:row>
      <xdr:rowOff>182078</xdr:rowOff>
    </xdr:to>
    <xdr:cxnSp macro="">
      <xdr:nvCxnSpPr>
        <xdr:cNvPr id="263" name="Straight Connector 262">
          <a:extLst>
            <a:ext uri="{FF2B5EF4-FFF2-40B4-BE49-F238E27FC236}">
              <a16:creationId xmlns:a16="http://schemas.microsoft.com/office/drawing/2014/main" id="{C4F8EC47-07F3-71FA-F655-508786F49557}"/>
            </a:ext>
          </a:extLst>
        </xdr:cNvPr>
        <xdr:cNvCxnSpPr/>
      </xdr:nvCxnSpPr>
      <xdr:spPr>
        <a:xfrm>
          <a:off x="13489406295" y="13624144"/>
          <a:ext cx="438114" cy="2821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687347</xdr:colOff>
      <xdr:row>67</xdr:row>
      <xdr:rowOff>136559</xdr:rowOff>
    </xdr:from>
    <xdr:to>
      <xdr:col>10</xdr:col>
      <xdr:colOff>819354</xdr:colOff>
      <xdr:row>68</xdr:row>
      <xdr:rowOff>86488</xdr:rowOff>
    </xdr:to>
    <xdr:sp macro="" textlink="">
      <xdr:nvSpPr>
        <xdr:cNvPr id="265" name="Oval 264">
          <a:extLst>
            <a:ext uri="{FF2B5EF4-FFF2-40B4-BE49-F238E27FC236}">
              <a16:creationId xmlns:a16="http://schemas.microsoft.com/office/drawing/2014/main" id="{FA887719-EA48-3151-0E1B-CD4D43DA9BDE}"/>
            </a:ext>
          </a:extLst>
        </xdr:cNvPr>
        <xdr:cNvSpPr/>
      </xdr:nvSpPr>
      <xdr:spPr>
        <a:xfrm>
          <a:off x="13489830754" y="13860753"/>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814804</xdr:colOff>
      <xdr:row>66</xdr:row>
      <xdr:rowOff>159591</xdr:rowOff>
    </xdr:from>
    <xdr:ext cx="1386352" cy="172098"/>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r>
                      <a:rPr lang="en-US" sz="1100" b="0" i="0">
                        <a:latin typeface="Cambria Math" panose="02040503050406030204" pitchFamily="18" charset="0"/>
                      </a:rPr>
                      <m:t>7</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12,7</a:t>
              </a:r>
              <a:endParaRPr lang="en-US" sz="1100"/>
            </a:p>
          </xdr:txBody>
        </xdr:sp>
      </mc:Fallback>
    </mc:AlternateContent>
    <xdr:clientData/>
  </xdr:oneCellAnchor>
  <xdr:oneCellAnchor>
    <xdr:from>
      <xdr:col>11</xdr:col>
      <xdr:colOff>1788</xdr:colOff>
      <xdr:row>66</xdr:row>
      <xdr:rowOff>133085</xdr:rowOff>
    </xdr:from>
    <xdr:ext cx="330495" cy="93872"/>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0.5</m:t>
                    </m:r>
                  </m:oMath>
                </m:oMathPara>
              </a14:m>
              <a:endParaRPr lang="en-US" sz="600"/>
            </a:p>
          </xdr:txBody>
        </xdr:sp>
      </mc:Choice>
      <mc:Fallback xmlns="">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0.5</a:t>
              </a:r>
              <a:endParaRPr lang="en-US" sz="600"/>
            </a:p>
          </xdr:txBody>
        </xdr:sp>
      </mc:Fallback>
    </mc:AlternateContent>
    <xdr:clientData/>
  </xdr:oneCellAnchor>
  <xdr:twoCellAnchor>
    <xdr:from>
      <xdr:col>10</xdr:col>
      <xdr:colOff>514373</xdr:colOff>
      <xdr:row>68</xdr:row>
      <xdr:rowOff>59269</xdr:rowOff>
    </xdr:from>
    <xdr:to>
      <xdr:col>10</xdr:col>
      <xdr:colOff>706680</xdr:colOff>
      <xdr:row>69</xdr:row>
      <xdr:rowOff>163871</xdr:rowOff>
    </xdr:to>
    <xdr:cxnSp macro="">
      <xdr:nvCxnSpPr>
        <xdr:cNvPr id="268" name="Straight Connector 267">
          <a:extLst>
            <a:ext uri="{FF2B5EF4-FFF2-40B4-BE49-F238E27FC236}">
              <a16:creationId xmlns:a16="http://schemas.microsoft.com/office/drawing/2014/main" id="{1A50E0B4-7B8E-2EE3-8065-7C1DCD8DAF87}"/>
            </a:ext>
          </a:extLst>
        </xdr:cNvPr>
        <xdr:cNvCxnSpPr/>
      </xdr:nvCxnSpPr>
      <xdr:spPr>
        <a:xfrm>
          <a:off x="13489943428" y="13988301"/>
          <a:ext cx="192307" cy="3094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423333</xdr:colOff>
      <xdr:row>69</xdr:row>
      <xdr:rowOff>109248</xdr:rowOff>
    </xdr:from>
    <xdr:to>
      <xdr:col>10</xdr:col>
      <xdr:colOff>555340</xdr:colOff>
      <xdr:row>70</xdr:row>
      <xdr:rowOff>59176</xdr:rowOff>
    </xdr:to>
    <xdr:sp macro="" textlink="">
      <xdr:nvSpPr>
        <xdr:cNvPr id="270" name="Oval 269">
          <a:extLst>
            <a:ext uri="{FF2B5EF4-FFF2-40B4-BE49-F238E27FC236}">
              <a16:creationId xmlns:a16="http://schemas.microsoft.com/office/drawing/2014/main" id="{B52215C6-2100-71BE-822A-C6E173F73D82}"/>
            </a:ext>
          </a:extLst>
        </xdr:cNvPr>
        <xdr:cNvSpPr/>
      </xdr:nvSpPr>
      <xdr:spPr>
        <a:xfrm>
          <a:off x="13490094768" y="1424311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414230</xdr:colOff>
      <xdr:row>69</xdr:row>
      <xdr:rowOff>9376</xdr:rowOff>
    </xdr:from>
    <xdr:ext cx="1386352"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16,3</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16,3</a:t>
              </a:r>
              <a:endParaRPr lang="en-US" sz="1100"/>
            </a:p>
          </xdr:txBody>
        </xdr:sp>
      </mc:Fallback>
    </mc:AlternateContent>
    <xdr:clientData/>
  </xdr:oneCellAnchor>
  <xdr:oneCellAnchor>
    <xdr:from>
      <xdr:col>10</xdr:col>
      <xdr:colOff>511569</xdr:colOff>
      <xdr:row>67</xdr:row>
      <xdr:rowOff>201403</xdr:rowOff>
    </xdr:from>
    <xdr:ext cx="93872" cy="330495"/>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m:t>
                    </m:r>
                  </m:oMath>
                </m:oMathPara>
              </a14:m>
              <a:endParaRPr lang="en-US" sz="600"/>
            </a:p>
          </xdr:txBody>
        </xdr:sp>
      </mc:Choice>
      <mc:Fallback xmlns="">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a:t>
              </a:r>
              <a:endParaRPr lang="en-US" sz="600"/>
            </a:p>
          </xdr:txBody>
        </xdr:sp>
      </mc:Fallback>
    </mc:AlternateContent>
    <xdr:clientData/>
  </xdr:oneCellAnchor>
  <xdr:twoCellAnchor>
    <xdr:from>
      <xdr:col>10</xdr:col>
      <xdr:colOff>396022</xdr:colOff>
      <xdr:row>70</xdr:row>
      <xdr:rowOff>59269</xdr:rowOff>
    </xdr:from>
    <xdr:to>
      <xdr:col>10</xdr:col>
      <xdr:colOff>469978</xdr:colOff>
      <xdr:row>71</xdr:row>
      <xdr:rowOff>163871</xdr:rowOff>
    </xdr:to>
    <xdr:cxnSp macro="">
      <xdr:nvCxnSpPr>
        <xdr:cNvPr id="273" name="Straight Connector 272">
          <a:extLst>
            <a:ext uri="{FF2B5EF4-FFF2-40B4-BE49-F238E27FC236}">
              <a16:creationId xmlns:a16="http://schemas.microsoft.com/office/drawing/2014/main" id="{05D81D7C-B8FA-F5D2-871C-1BAE118BEF43}"/>
            </a:ext>
          </a:extLst>
        </xdr:cNvPr>
        <xdr:cNvCxnSpPr/>
      </xdr:nvCxnSpPr>
      <xdr:spPr>
        <a:xfrm>
          <a:off x="13490180130" y="14397979"/>
          <a:ext cx="73956" cy="30944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10</xdr:col>
      <xdr:colOff>338595</xdr:colOff>
      <xdr:row>70</xdr:row>
      <xdr:rowOff>37532</xdr:rowOff>
    </xdr:from>
    <xdr:ext cx="93872" cy="330495"/>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3</m:t>
                    </m:r>
                  </m:oMath>
                </m:oMathPara>
              </a14:m>
              <a:endParaRPr lang="en-US" sz="600"/>
            </a:p>
          </xdr:txBody>
        </xdr:sp>
      </mc:Choice>
      <mc:Fallback xmlns="">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3</a:t>
              </a:r>
              <a:endParaRPr lang="en-US" sz="600"/>
            </a:p>
          </xdr:txBody>
        </xdr:sp>
      </mc:Fallback>
    </mc:AlternateContent>
    <xdr:clientData/>
  </xdr:oneCellAnchor>
  <xdr:twoCellAnchor editAs="oneCell">
    <xdr:from>
      <xdr:col>7</xdr:col>
      <xdr:colOff>509366</xdr:colOff>
      <xdr:row>60</xdr:row>
      <xdr:rowOff>151807</xdr:rowOff>
    </xdr:from>
    <xdr:to>
      <xdr:col>8</xdr:col>
      <xdr:colOff>93084</xdr:colOff>
      <xdr:row>63</xdr:row>
      <xdr:rowOff>25473</xdr:rowOff>
    </xdr:to>
    <xdr:pic>
      <xdr:nvPicPr>
        <xdr:cNvPr id="276" name="Picture 275">
          <a:extLst>
            <a:ext uri="{FF2B5EF4-FFF2-40B4-BE49-F238E27FC236}">
              <a16:creationId xmlns:a16="http://schemas.microsoft.com/office/drawing/2014/main" id="{02D42B6D-81E9-8E40-D8A2-07F6A22FC4FF}"/>
            </a:ext>
          </a:extLst>
        </xdr:cNvPr>
        <xdr:cNvPicPr>
          <a:picLocks noChangeAspect="1"/>
        </xdr:cNvPicPr>
      </xdr:nvPicPr>
      <xdr:blipFill>
        <a:blip xmlns:r="http://schemas.openxmlformats.org/officeDocument/2006/relationships" r:embed="rId6"/>
        <a:stretch>
          <a:fillRect/>
        </a:stretch>
      </xdr:blipFill>
      <xdr:spPr>
        <a:xfrm>
          <a:off x="13521326625" y="12370466"/>
          <a:ext cx="409403" cy="484599"/>
        </a:xfrm>
        <a:prstGeom prst="rect">
          <a:avLst/>
        </a:prstGeom>
      </xdr:spPr>
    </xdr:pic>
    <xdr:clientData/>
  </xdr:twoCellAnchor>
  <xdr:twoCellAnchor>
    <xdr:from>
      <xdr:col>8</xdr:col>
      <xdr:colOff>129592</xdr:colOff>
      <xdr:row>57</xdr:row>
      <xdr:rowOff>81457</xdr:rowOff>
    </xdr:from>
    <xdr:to>
      <xdr:col>10</xdr:col>
      <xdr:colOff>151808</xdr:colOff>
      <xdr:row>62</xdr:row>
      <xdr:rowOff>118482</xdr:rowOff>
    </xdr:to>
    <xdr:sp macro="" textlink="">
      <xdr:nvSpPr>
        <xdr:cNvPr id="277" name="Rounded Rectangular Callout 276">
          <a:extLst>
            <a:ext uri="{FF2B5EF4-FFF2-40B4-BE49-F238E27FC236}">
              <a16:creationId xmlns:a16="http://schemas.microsoft.com/office/drawing/2014/main" id="{96782FC5-7C71-1D51-5080-66756CBBB154}"/>
            </a:ext>
          </a:extLst>
        </xdr:cNvPr>
        <xdr:cNvSpPr/>
      </xdr:nvSpPr>
      <xdr:spPr>
        <a:xfrm>
          <a:off x="13519616531" y="11689183"/>
          <a:ext cx="1673586" cy="1055247"/>
        </a:xfrm>
        <a:prstGeom prst="wedgeRoundRectCallout">
          <a:avLst>
            <a:gd name="adj1" fmla="val 55052"/>
            <a:gd name="adj2" fmla="val 4242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עובד</a:t>
          </a:r>
          <a:r>
            <a:rPr lang="he-IL" sz="1100" baseline="0"/>
            <a:t> שעלותו השולית בייצור מוצר היא הנמוכה ביותר = עובד שיש לו יתרון יחסי בייצור אותו המוצר.</a:t>
          </a:r>
          <a:endParaRPr lang="en-US" sz="1100"/>
        </a:p>
      </xdr:txBody>
    </xdr:sp>
    <xdr:clientData/>
  </xdr:twoCellAnchor>
  <xdr:twoCellAnchor>
    <xdr:from>
      <xdr:col>5</xdr:col>
      <xdr:colOff>379295</xdr:colOff>
      <xdr:row>327</xdr:row>
      <xdr:rowOff>110806</xdr:rowOff>
    </xdr:from>
    <xdr:to>
      <xdr:col>5</xdr:col>
      <xdr:colOff>379295</xdr:colOff>
      <xdr:row>341</xdr:row>
      <xdr:rowOff>63926</xdr:rowOff>
    </xdr:to>
    <xdr:cxnSp macro="">
      <xdr:nvCxnSpPr>
        <xdr:cNvPr id="279" name="Straight Arrow Connector 278">
          <a:extLst>
            <a:ext uri="{FF2B5EF4-FFF2-40B4-BE49-F238E27FC236}">
              <a16:creationId xmlns:a16="http://schemas.microsoft.com/office/drawing/2014/main" id="{E5A3C5A4-EBF1-DA58-18A8-0F2EE334339A}"/>
            </a:ext>
          </a:extLst>
        </xdr:cNvPr>
        <xdr:cNvCxnSpPr/>
      </xdr:nvCxnSpPr>
      <xdr:spPr>
        <a:xfrm flipV="1">
          <a:off x="13541426141" y="67297215"/>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264228</xdr:colOff>
      <xdr:row>338</xdr:row>
      <xdr:rowOff>89496</xdr:rowOff>
    </xdr:from>
    <xdr:to>
      <xdr:col>5</xdr:col>
      <xdr:colOff>711712</xdr:colOff>
      <xdr:row>338</xdr:row>
      <xdr:rowOff>106543</xdr:rowOff>
    </xdr:to>
    <xdr:cxnSp macro="">
      <xdr:nvCxnSpPr>
        <xdr:cNvPr id="280" name="Straight Arrow Connector 279">
          <a:extLst>
            <a:ext uri="{FF2B5EF4-FFF2-40B4-BE49-F238E27FC236}">
              <a16:creationId xmlns:a16="http://schemas.microsoft.com/office/drawing/2014/main" id="{85F9C5BA-79DC-6CFF-3B73-4DB7463129A6}"/>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326</xdr:row>
      <xdr:rowOff>105350</xdr:rowOff>
    </xdr:from>
    <xdr:ext cx="1526547" cy="17209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337</xdr:row>
      <xdr:rowOff>194847</xdr:rowOff>
    </xdr:from>
    <xdr:ext cx="1526547" cy="172098"/>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329</xdr:row>
      <xdr:rowOff>98020</xdr:rowOff>
    </xdr:from>
    <xdr:to>
      <xdr:col>5</xdr:col>
      <xdr:colOff>392080</xdr:colOff>
      <xdr:row>330</xdr:row>
      <xdr:rowOff>178993</xdr:rowOff>
    </xdr:to>
    <xdr:cxnSp macro="">
      <xdr:nvCxnSpPr>
        <xdr:cNvPr id="286" name="Straight Connector 285">
          <a:extLst>
            <a:ext uri="{FF2B5EF4-FFF2-40B4-BE49-F238E27FC236}">
              <a16:creationId xmlns:a16="http://schemas.microsoft.com/office/drawing/2014/main" id="{62E06D37-A663-862F-3CAE-5A58D440307D}"/>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330</xdr:row>
      <xdr:rowOff>178993</xdr:rowOff>
    </xdr:from>
    <xdr:to>
      <xdr:col>4</xdr:col>
      <xdr:colOff>55402</xdr:colOff>
      <xdr:row>333</xdr:row>
      <xdr:rowOff>63926</xdr:rowOff>
    </xdr:to>
    <xdr:cxnSp macro="">
      <xdr:nvCxnSpPr>
        <xdr:cNvPr id="287" name="Straight Connector 286">
          <a:extLst>
            <a:ext uri="{FF2B5EF4-FFF2-40B4-BE49-F238E27FC236}">
              <a16:creationId xmlns:a16="http://schemas.microsoft.com/office/drawing/2014/main" id="{7912A3B6-BD13-AE3A-6599-1E58DEA37759}"/>
            </a:ext>
          </a:extLst>
        </xdr:cNvPr>
        <xdr:cNvCxnSpPr/>
      </xdr:nvCxnSpPr>
      <xdr:spPr>
        <a:xfrm>
          <a:off x="13542576813" y="67979094"/>
          <a:ext cx="694664" cy="4986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333</xdr:row>
      <xdr:rowOff>55403</xdr:rowOff>
    </xdr:from>
    <xdr:to>
      <xdr:col>3</xdr:col>
      <xdr:colOff>196039</xdr:colOff>
      <xdr:row>336</xdr:row>
      <xdr:rowOff>63926</xdr:rowOff>
    </xdr:to>
    <xdr:cxnSp macro="">
      <xdr:nvCxnSpPr>
        <xdr:cNvPr id="289" name="Straight Connector 288">
          <a:extLst>
            <a:ext uri="{FF2B5EF4-FFF2-40B4-BE49-F238E27FC236}">
              <a16:creationId xmlns:a16="http://schemas.microsoft.com/office/drawing/2014/main" id="{E5EACCD5-D624-8B72-72F4-3DF59F37E379}"/>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336</xdr:row>
      <xdr:rowOff>55403</xdr:rowOff>
    </xdr:from>
    <xdr:to>
      <xdr:col>2</xdr:col>
      <xdr:colOff>652046</xdr:colOff>
      <xdr:row>338</xdr:row>
      <xdr:rowOff>85235</xdr:rowOff>
    </xdr:to>
    <xdr:cxnSp macro="">
      <xdr:nvCxnSpPr>
        <xdr:cNvPr id="293" name="Straight Connector 292">
          <a:extLst>
            <a:ext uri="{FF2B5EF4-FFF2-40B4-BE49-F238E27FC236}">
              <a16:creationId xmlns:a16="http://schemas.microsoft.com/office/drawing/2014/main" id="{2F694400-9BC1-91A5-DDD8-0BEFA2B8593E}"/>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328</xdr:row>
      <xdr:rowOff>203371</xdr:rowOff>
    </xdr:from>
    <xdr:ext cx="1518024" cy="172098"/>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330</xdr:row>
      <xdr:rowOff>20116</xdr:rowOff>
    </xdr:from>
    <xdr:ext cx="1518024" cy="172098"/>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332</xdr:row>
      <xdr:rowOff>101090</xdr:rowOff>
    </xdr:from>
    <xdr:ext cx="1518024" cy="172098"/>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335</xdr:row>
      <xdr:rowOff>130922</xdr:rowOff>
    </xdr:from>
    <xdr:ext cx="1518024" cy="172098"/>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338</xdr:row>
      <xdr:rowOff>135183</xdr:rowOff>
    </xdr:from>
    <xdr:ext cx="1518024" cy="172098"/>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329</xdr:row>
      <xdr:rowOff>61331</xdr:rowOff>
    </xdr:from>
    <xdr:ext cx="1518024" cy="140808"/>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331</xdr:row>
      <xdr:rowOff>78378</xdr:rowOff>
    </xdr:from>
    <xdr:ext cx="1518024" cy="140808"/>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330</xdr:row>
      <xdr:rowOff>165408</xdr:rowOff>
    </xdr:from>
    <xdr:ext cx="140808" cy="1518024"/>
    <mc:AlternateContent xmlns:mc="http://schemas.openxmlformats.org/markup-compatibility/2006" xmlns:a14="http://schemas.microsoft.com/office/drawing/2010/main">
      <mc:Choice Requires="a14">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oneCellAnchor>
    <xdr:from>
      <xdr:col>2</xdr:col>
      <xdr:colOff>424379</xdr:colOff>
      <xdr:row>333</xdr:row>
      <xdr:rowOff>131316</xdr:rowOff>
    </xdr:from>
    <xdr:ext cx="140808" cy="1518024"/>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m:t>
                    </m:r>
                  </m:oMath>
                </m:oMathPara>
              </a14:m>
              <a:endParaRPr lang="en-US" sz="900"/>
            </a:p>
          </xdr:txBody>
        </xdr:sp>
      </mc:Choice>
      <mc:Fallback xmlns="">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a:t>
              </a:r>
              <a:endParaRPr lang="en-US" sz="900"/>
            </a:p>
          </xdr:txBody>
        </xdr:sp>
      </mc:Fallback>
    </mc:AlternateContent>
    <xdr:clientData/>
  </xdr:oneCellAnchor>
  <xdr:twoCellAnchor>
    <xdr:from>
      <xdr:col>1</xdr:col>
      <xdr:colOff>264228</xdr:colOff>
      <xdr:row>377</xdr:row>
      <xdr:rowOff>89496</xdr:rowOff>
    </xdr:from>
    <xdr:to>
      <xdr:col>5</xdr:col>
      <xdr:colOff>711712</xdr:colOff>
      <xdr:row>377</xdr:row>
      <xdr:rowOff>106543</xdr:rowOff>
    </xdr:to>
    <xdr:cxnSp macro="">
      <xdr:nvCxnSpPr>
        <xdr:cNvPr id="305" name="Straight Arrow Connector 304">
          <a:extLst>
            <a:ext uri="{FF2B5EF4-FFF2-40B4-BE49-F238E27FC236}">
              <a16:creationId xmlns:a16="http://schemas.microsoft.com/office/drawing/2014/main" id="{B5C840D4-417D-7D4E-88F7-76E537B0BEC3}"/>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365</xdr:row>
      <xdr:rowOff>105350</xdr:rowOff>
    </xdr:from>
    <xdr:ext cx="1526547" cy="172098"/>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376</xdr:row>
      <xdr:rowOff>194847</xdr:rowOff>
    </xdr:from>
    <xdr:ext cx="1526547" cy="172098"/>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368</xdr:row>
      <xdr:rowOff>98020</xdr:rowOff>
    </xdr:from>
    <xdr:to>
      <xdr:col>5</xdr:col>
      <xdr:colOff>392080</xdr:colOff>
      <xdr:row>369</xdr:row>
      <xdr:rowOff>178993</xdr:rowOff>
    </xdr:to>
    <xdr:cxnSp macro="">
      <xdr:nvCxnSpPr>
        <xdr:cNvPr id="308" name="Straight Connector 307">
          <a:extLst>
            <a:ext uri="{FF2B5EF4-FFF2-40B4-BE49-F238E27FC236}">
              <a16:creationId xmlns:a16="http://schemas.microsoft.com/office/drawing/2014/main" id="{0DB546EA-8945-D545-AA05-BD4DFA56B5B1}"/>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369</xdr:row>
      <xdr:rowOff>178993</xdr:rowOff>
    </xdr:from>
    <xdr:to>
      <xdr:col>4</xdr:col>
      <xdr:colOff>55402</xdr:colOff>
      <xdr:row>372</xdr:row>
      <xdr:rowOff>63926</xdr:rowOff>
    </xdr:to>
    <xdr:cxnSp macro="">
      <xdr:nvCxnSpPr>
        <xdr:cNvPr id="309" name="Straight Connector 308">
          <a:extLst>
            <a:ext uri="{FF2B5EF4-FFF2-40B4-BE49-F238E27FC236}">
              <a16:creationId xmlns:a16="http://schemas.microsoft.com/office/drawing/2014/main" id="{2135D5A7-E18A-5540-9039-2BD04C28E499}"/>
            </a:ext>
          </a:extLst>
        </xdr:cNvPr>
        <xdr:cNvCxnSpPr/>
      </xdr:nvCxnSpPr>
      <xdr:spPr>
        <a:xfrm>
          <a:off x="13542576813" y="67979094"/>
          <a:ext cx="694664" cy="498624"/>
        </a:xfrm>
        <a:prstGeom prst="line">
          <a:avLst/>
        </a:prstGeom>
        <a:ln w="38100">
          <a:solidFill>
            <a:srgbClr val="FF0000"/>
          </a:solidFill>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372</xdr:row>
      <xdr:rowOff>55403</xdr:rowOff>
    </xdr:from>
    <xdr:to>
      <xdr:col>3</xdr:col>
      <xdr:colOff>196039</xdr:colOff>
      <xdr:row>375</xdr:row>
      <xdr:rowOff>63926</xdr:rowOff>
    </xdr:to>
    <xdr:cxnSp macro="">
      <xdr:nvCxnSpPr>
        <xdr:cNvPr id="310" name="Straight Connector 309">
          <a:extLst>
            <a:ext uri="{FF2B5EF4-FFF2-40B4-BE49-F238E27FC236}">
              <a16:creationId xmlns:a16="http://schemas.microsoft.com/office/drawing/2014/main" id="{2DC39697-FEB4-5B44-B9B9-980C63448F6E}"/>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375</xdr:row>
      <xdr:rowOff>55403</xdr:rowOff>
    </xdr:from>
    <xdr:to>
      <xdr:col>2</xdr:col>
      <xdr:colOff>652046</xdr:colOff>
      <xdr:row>377</xdr:row>
      <xdr:rowOff>85235</xdr:rowOff>
    </xdr:to>
    <xdr:cxnSp macro="">
      <xdr:nvCxnSpPr>
        <xdr:cNvPr id="311" name="Straight Connector 310">
          <a:extLst>
            <a:ext uri="{FF2B5EF4-FFF2-40B4-BE49-F238E27FC236}">
              <a16:creationId xmlns:a16="http://schemas.microsoft.com/office/drawing/2014/main" id="{4358ED0D-F3EF-F840-A2BA-60FDBC785683}"/>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367</xdr:row>
      <xdr:rowOff>203371</xdr:rowOff>
    </xdr:from>
    <xdr:ext cx="1518024" cy="172098"/>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369</xdr:row>
      <xdr:rowOff>20116</xdr:rowOff>
    </xdr:from>
    <xdr:ext cx="1518024" cy="172098"/>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371</xdr:row>
      <xdr:rowOff>101090</xdr:rowOff>
    </xdr:from>
    <xdr:ext cx="1518024" cy="172098"/>
    <mc:AlternateContent xmlns:mc="http://schemas.openxmlformats.org/markup-compatibility/2006" xmlns:a14="http://schemas.microsoft.com/office/drawing/2010/main">
      <mc:Choice Requires="a14">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374</xdr:row>
      <xdr:rowOff>130922</xdr:rowOff>
    </xdr:from>
    <xdr:ext cx="1518024" cy="172098"/>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377</xdr:row>
      <xdr:rowOff>135183</xdr:rowOff>
    </xdr:from>
    <xdr:ext cx="1518024" cy="172098"/>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368</xdr:row>
      <xdr:rowOff>61331</xdr:rowOff>
    </xdr:from>
    <xdr:ext cx="1518024" cy="140808"/>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370</xdr:row>
      <xdr:rowOff>78378</xdr:rowOff>
    </xdr:from>
    <xdr:ext cx="1518024" cy="140808"/>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369</xdr:row>
      <xdr:rowOff>165408</xdr:rowOff>
    </xdr:from>
    <xdr:ext cx="140808" cy="1518024"/>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twoCellAnchor>
    <xdr:from>
      <xdr:col>5</xdr:col>
      <xdr:colOff>387819</xdr:colOff>
      <xdr:row>366</xdr:row>
      <xdr:rowOff>63927</xdr:rowOff>
    </xdr:from>
    <xdr:to>
      <xdr:col>5</xdr:col>
      <xdr:colOff>387819</xdr:colOff>
      <xdr:row>380</xdr:row>
      <xdr:rowOff>17047</xdr:rowOff>
    </xdr:to>
    <xdr:cxnSp macro="">
      <xdr:nvCxnSpPr>
        <xdr:cNvPr id="320" name="Straight Arrow Connector 319">
          <a:extLst>
            <a:ext uri="{FF2B5EF4-FFF2-40B4-BE49-F238E27FC236}">
              <a16:creationId xmlns:a16="http://schemas.microsoft.com/office/drawing/2014/main" id="{8BF4EA51-A546-9B4C-ACB2-45D6B6CB0548}"/>
            </a:ext>
          </a:extLst>
        </xdr:cNvPr>
        <xdr:cNvCxnSpPr/>
      </xdr:nvCxnSpPr>
      <xdr:spPr>
        <a:xfrm flipV="1">
          <a:off x="13541417617" y="75305034"/>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3</xdr:col>
      <xdr:colOff>592382</xdr:colOff>
      <xdr:row>370</xdr:row>
      <xdr:rowOff>197925</xdr:rowOff>
    </xdr:from>
    <xdr:to>
      <xdr:col>4</xdr:col>
      <xdr:colOff>280167</xdr:colOff>
      <xdr:row>373</xdr:row>
      <xdr:rowOff>76028</xdr:rowOff>
    </xdr:to>
    <xdr:pic>
      <xdr:nvPicPr>
        <xdr:cNvPr id="323" name="Picture 322">
          <a:extLst>
            <a:ext uri="{FF2B5EF4-FFF2-40B4-BE49-F238E27FC236}">
              <a16:creationId xmlns:a16="http://schemas.microsoft.com/office/drawing/2014/main" id="{68B44BF6-C44C-E937-7518-CC998C33549B}"/>
            </a:ext>
          </a:extLst>
        </xdr:cNvPr>
        <xdr:cNvPicPr>
          <a:picLocks noChangeAspect="1"/>
        </xdr:cNvPicPr>
      </xdr:nvPicPr>
      <xdr:blipFill>
        <a:blip xmlns:r="http://schemas.openxmlformats.org/officeDocument/2006/relationships" r:embed="rId7"/>
        <a:stretch>
          <a:fillRect/>
        </a:stretch>
      </xdr:blipFill>
      <xdr:spPr>
        <a:xfrm>
          <a:off x="13542352048" y="76257287"/>
          <a:ext cx="514563" cy="491795"/>
        </a:xfrm>
        <a:prstGeom prst="rect">
          <a:avLst/>
        </a:prstGeom>
      </xdr:spPr>
    </xdr:pic>
    <xdr:clientData/>
  </xdr:twoCellAnchor>
  <xdr:oneCellAnchor>
    <xdr:from>
      <xdr:col>3</xdr:col>
      <xdr:colOff>98021</xdr:colOff>
      <xdr:row>373</xdr:row>
      <xdr:rowOff>130921</xdr:rowOff>
    </xdr:from>
    <xdr:ext cx="1518024" cy="172098"/>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54,</m:t>
                    </m:r>
                    <m:r>
                      <a:rPr lang="he-IL" sz="1100" b="0" i="0">
                        <a:latin typeface="Cambria Math" panose="02040503050406030204" pitchFamily="18" charset="0"/>
                      </a:rPr>
                      <m:t>4.6</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54,4.6</a:t>
              </a:r>
              <a:endParaRPr lang="en-US" sz="1100"/>
            </a:p>
          </xdr:txBody>
        </xdr:sp>
      </mc:Fallback>
    </mc:AlternateContent>
    <xdr:clientData/>
  </xdr:oneCellAnchor>
  <xdr:oneCellAnchor>
    <xdr:from>
      <xdr:col>4</xdr:col>
      <xdr:colOff>77106</xdr:colOff>
      <xdr:row>437</xdr:row>
      <xdr:rowOff>23587</xdr:rowOff>
    </xdr:from>
    <xdr:ext cx="1416168" cy="172227"/>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𝑥=100−𝑥</a:t>
              </a:r>
              <a:endParaRPr lang="en-US" sz="1100"/>
            </a:p>
          </xdr:txBody>
        </xdr:sp>
      </mc:Fallback>
    </mc:AlternateContent>
    <xdr:clientData/>
  </xdr:oneCellAnchor>
  <xdr:oneCellAnchor>
    <xdr:from>
      <xdr:col>4</xdr:col>
      <xdr:colOff>86178</xdr:colOff>
      <xdr:row>439</xdr:row>
      <xdr:rowOff>19051</xdr:rowOff>
    </xdr:from>
    <xdr:ext cx="14161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m:t>
                    </m:r>
                    <m:r>
                      <a:rPr lang="en-US" sz="1100" b="0" i="1">
                        <a:latin typeface="Cambria Math" panose="02040503050406030204" pitchFamily="18" charset="0"/>
                      </a:rPr>
                      <m:t>100=2</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a:t>
              </a:r>
              <a:r>
                <a:rPr lang="en-US" sz="1100" b="0" i="0">
                  <a:latin typeface="Cambria Math" panose="02040503050406030204" pitchFamily="18" charset="0"/>
                </a:rPr>
                <a:t>100=2𝑥−𝑥</a:t>
              </a:r>
              <a:endParaRPr lang="en-US" sz="1100"/>
            </a:p>
          </xdr:txBody>
        </xdr:sp>
      </mc:Fallback>
    </mc:AlternateContent>
    <xdr:clientData/>
  </xdr:oneCellAnchor>
  <xdr:oneCellAnchor>
    <xdr:from>
      <xdr:col>4</xdr:col>
      <xdr:colOff>108857</xdr:colOff>
      <xdr:row>441</xdr:row>
      <xdr:rowOff>19052</xdr:rowOff>
    </xdr:from>
    <xdr:ext cx="1416168"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a:t>
              </a:r>
              <a:endParaRPr lang="en-US" sz="1100"/>
            </a:p>
          </xdr:txBody>
        </xdr:sp>
      </mc:Fallback>
    </mc:AlternateContent>
    <xdr:clientData/>
  </xdr:oneCellAnchor>
  <xdr:oneCellAnchor>
    <xdr:from>
      <xdr:col>3</xdr:col>
      <xdr:colOff>480786</xdr:colOff>
      <xdr:row>444</xdr:row>
      <xdr:rowOff>195944</xdr:rowOff>
    </xdr:from>
    <xdr:ext cx="1892417"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=150−2∗50=50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𝑥=150−2∗50=50</a:t>
              </a:r>
              <a:endParaRPr lang="en-US" sz="1100"/>
            </a:p>
          </xdr:txBody>
        </xdr:sp>
      </mc:Fallback>
    </mc:AlternateContent>
    <xdr:clientData/>
  </xdr:oneCellAnchor>
  <xdr:twoCellAnchor>
    <xdr:from>
      <xdr:col>3</xdr:col>
      <xdr:colOff>420637</xdr:colOff>
      <xdr:row>452</xdr:row>
      <xdr:rowOff>76847</xdr:rowOff>
    </xdr:from>
    <xdr:to>
      <xdr:col>3</xdr:col>
      <xdr:colOff>469172</xdr:colOff>
      <xdr:row>464</xdr:row>
      <xdr:rowOff>145605</xdr:rowOff>
    </xdr:to>
    <xdr:cxnSp macro="">
      <xdr:nvCxnSpPr>
        <xdr:cNvPr id="353" name="Straight Arrow Connector 352">
          <a:extLst>
            <a:ext uri="{FF2B5EF4-FFF2-40B4-BE49-F238E27FC236}">
              <a16:creationId xmlns:a16="http://schemas.microsoft.com/office/drawing/2014/main" id="{5651CB22-C608-E64F-BCAC-447BA69AC68D}"/>
            </a:ext>
          </a:extLst>
        </xdr:cNvPr>
        <xdr:cNvCxnSpPr/>
      </xdr:nvCxnSpPr>
      <xdr:spPr>
        <a:xfrm flipV="1">
          <a:off x="13522300328" y="403612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463</xdr:row>
      <xdr:rowOff>105159</xdr:rowOff>
    </xdr:from>
    <xdr:to>
      <xdr:col>3</xdr:col>
      <xdr:colOff>533884</xdr:colOff>
      <xdr:row>463</xdr:row>
      <xdr:rowOff>121337</xdr:rowOff>
    </xdr:to>
    <xdr:cxnSp macro="">
      <xdr:nvCxnSpPr>
        <xdr:cNvPr id="354" name="Straight Arrow Connector 353">
          <a:extLst>
            <a:ext uri="{FF2B5EF4-FFF2-40B4-BE49-F238E27FC236}">
              <a16:creationId xmlns:a16="http://schemas.microsoft.com/office/drawing/2014/main" id="{B0B367DC-9689-7447-94FE-7D3ABA2B7AEF}"/>
            </a:ext>
          </a:extLst>
        </xdr:cNvPr>
        <xdr:cNvCxnSpPr/>
      </xdr:nvCxnSpPr>
      <xdr:spPr>
        <a:xfrm flipV="1">
          <a:off x="13522235616" y="426247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455</xdr:row>
      <xdr:rowOff>138689</xdr:rowOff>
    </xdr:from>
    <xdr:ext cx="1307774"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463</xdr:row>
      <xdr:rowOff>166857</xdr:rowOff>
    </xdr:from>
    <xdr:ext cx="1307774"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463</xdr:row>
      <xdr:rowOff>148714</xdr:rowOff>
    </xdr:from>
    <xdr:ext cx="1307774" cy="172227"/>
    <mc:AlternateContent xmlns:mc="http://schemas.openxmlformats.org/markup-compatibility/2006" xmlns:a14="http://schemas.microsoft.com/office/drawing/2010/main">
      <mc:Choice Requires="a14">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453</xdr:row>
      <xdr:rowOff>62370</xdr:rowOff>
    </xdr:from>
    <xdr:ext cx="109582" cy="1416168"/>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457</xdr:row>
      <xdr:rowOff>87668</xdr:rowOff>
    </xdr:from>
    <xdr:ext cx="109582" cy="1416168"/>
    <mc:AlternateContent xmlns:mc="http://schemas.openxmlformats.org/markup-compatibility/2006" xmlns:a14="http://schemas.microsoft.com/office/drawing/2010/main">
      <mc:Choice Requires="a14">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457</xdr:row>
      <xdr:rowOff>132131</xdr:rowOff>
    </xdr:from>
    <xdr:ext cx="233163" cy="242945"/>
    <xdr:pic>
      <xdr:nvPicPr>
        <xdr:cNvPr id="360" name="Picture 359">
          <a:extLst>
            <a:ext uri="{FF2B5EF4-FFF2-40B4-BE49-F238E27FC236}">
              <a16:creationId xmlns:a16="http://schemas.microsoft.com/office/drawing/2014/main" id="{38BBFDFA-0415-8249-9985-5D8672EC6515}"/>
            </a:ext>
          </a:extLst>
        </xdr:cNvPr>
        <xdr:cNvPicPr>
          <a:picLocks noChangeAspect="1"/>
        </xdr:cNvPicPr>
      </xdr:nvPicPr>
      <xdr:blipFill>
        <a:blip xmlns:r="http://schemas.openxmlformats.org/officeDocument/2006/relationships" r:embed="rId8"/>
        <a:stretch>
          <a:fillRect/>
        </a:stretch>
      </xdr:blipFill>
      <xdr:spPr>
        <a:xfrm>
          <a:off x="13522763122" y="41432531"/>
          <a:ext cx="233163" cy="242945"/>
        </a:xfrm>
        <a:prstGeom prst="rect">
          <a:avLst/>
        </a:prstGeom>
      </xdr:spPr>
    </xdr:pic>
    <xdr:clientData/>
  </xdr:oneCellAnchor>
  <xdr:oneCellAnchor>
    <xdr:from>
      <xdr:col>2</xdr:col>
      <xdr:colOff>21562</xdr:colOff>
      <xdr:row>463</xdr:row>
      <xdr:rowOff>148715</xdr:rowOff>
    </xdr:from>
    <xdr:ext cx="1307774" cy="172227"/>
    <mc:AlternateContent xmlns:mc="http://schemas.openxmlformats.org/markup-compatibility/2006" xmlns:a14="http://schemas.microsoft.com/office/drawing/2010/main">
      <mc:Choice Requires="a14">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457</xdr:row>
      <xdr:rowOff>175930</xdr:rowOff>
    </xdr:from>
    <xdr:ext cx="1307774"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459</xdr:row>
      <xdr:rowOff>4536</xdr:rowOff>
    </xdr:from>
    <xdr:to>
      <xdr:col>2</xdr:col>
      <xdr:colOff>716643</xdr:colOff>
      <xdr:row>463</xdr:row>
      <xdr:rowOff>90715</xdr:rowOff>
    </xdr:to>
    <xdr:cxnSp macro="">
      <xdr:nvCxnSpPr>
        <xdr:cNvPr id="363" name="Straight Connector 362">
          <a:extLst>
            <a:ext uri="{FF2B5EF4-FFF2-40B4-BE49-F238E27FC236}">
              <a16:creationId xmlns:a16="http://schemas.microsoft.com/office/drawing/2014/main" id="{58B61E83-351F-0C4E-A7A1-939A8CAAD6ED}"/>
            </a:ext>
          </a:extLst>
        </xdr:cNvPr>
        <xdr:cNvCxnSpPr/>
      </xdr:nvCxnSpPr>
      <xdr:spPr>
        <a:xfrm flipH="1" flipV="1">
          <a:off x="13522878357" y="417113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458</xdr:row>
      <xdr:rowOff>54429</xdr:rowOff>
    </xdr:from>
    <xdr:to>
      <xdr:col>3</xdr:col>
      <xdr:colOff>444500</xdr:colOff>
      <xdr:row>458</xdr:row>
      <xdr:rowOff>57936</xdr:rowOff>
    </xdr:to>
    <xdr:cxnSp macro="">
      <xdr:nvCxnSpPr>
        <xdr:cNvPr id="364" name="Straight Connector 363">
          <a:extLst>
            <a:ext uri="{FF2B5EF4-FFF2-40B4-BE49-F238E27FC236}">
              <a16:creationId xmlns:a16="http://schemas.microsoft.com/office/drawing/2014/main" id="{5724257C-19CD-A641-B7FC-788772DC15FD}"/>
            </a:ext>
          </a:extLst>
        </xdr:cNvPr>
        <xdr:cNvCxnSpPr>
          <a:endCxn id="362" idx="3"/>
        </xdr:cNvCxnSpPr>
      </xdr:nvCxnSpPr>
      <xdr:spPr>
        <a:xfrm>
          <a:off x="13522325000" y="415580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458</xdr:row>
      <xdr:rowOff>169635</xdr:rowOff>
    </xdr:from>
    <xdr:to>
      <xdr:col>2</xdr:col>
      <xdr:colOff>715296</xdr:colOff>
      <xdr:row>463</xdr:row>
      <xdr:rowOff>102720</xdr:rowOff>
    </xdr:to>
    <xdr:cxnSp macro="">
      <xdr:nvCxnSpPr>
        <xdr:cNvPr id="365" name="Straight Connector 364">
          <a:extLst>
            <a:ext uri="{FF2B5EF4-FFF2-40B4-BE49-F238E27FC236}">
              <a16:creationId xmlns:a16="http://schemas.microsoft.com/office/drawing/2014/main" id="{9E8F4460-EB1E-FB41-9E61-CAB6D80DB1A5}"/>
            </a:ext>
          </a:extLst>
        </xdr:cNvPr>
        <xdr:cNvCxnSpPr>
          <a:stCxn id="360" idx="2"/>
        </xdr:cNvCxnSpPr>
      </xdr:nvCxnSpPr>
      <xdr:spPr>
        <a:xfrm>
          <a:off x="13522879704" y="416732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456</xdr:row>
      <xdr:rowOff>9338</xdr:rowOff>
    </xdr:from>
    <xdr:to>
      <xdr:col>3</xdr:col>
      <xdr:colOff>443567</xdr:colOff>
      <xdr:row>458</xdr:row>
      <xdr:rowOff>48163</xdr:rowOff>
    </xdr:to>
    <xdr:cxnSp macro="">
      <xdr:nvCxnSpPr>
        <xdr:cNvPr id="366" name="Straight Connector 365">
          <a:extLst>
            <a:ext uri="{FF2B5EF4-FFF2-40B4-BE49-F238E27FC236}">
              <a16:creationId xmlns:a16="http://schemas.microsoft.com/office/drawing/2014/main" id="{D56392E9-09A3-AF42-A8BF-249A86EB1482}"/>
            </a:ext>
          </a:extLst>
        </xdr:cNvPr>
        <xdr:cNvCxnSpPr>
          <a:endCxn id="360" idx="1"/>
        </xdr:cNvCxnSpPr>
      </xdr:nvCxnSpPr>
      <xdr:spPr>
        <a:xfrm>
          <a:off x="13522325933" y="411065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420637</xdr:colOff>
      <xdr:row>479</xdr:row>
      <xdr:rowOff>76847</xdr:rowOff>
    </xdr:from>
    <xdr:to>
      <xdr:col>3</xdr:col>
      <xdr:colOff>469172</xdr:colOff>
      <xdr:row>491</xdr:row>
      <xdr:rowOff>145605</xdr:rowOff>
    </xdr:to>
    <xdr:cxnSp macro="">
      <xdr:nvCxnSpPr>
        <xdr:cNvPr id="367" name="Straight Arrow Connector 366">
          <a:extLst>
            <a:ext uri="{FF2B5EF4-FFF2-40B4-BE49-F238E27FC236}">
              <a16:creationId xmlns:a16="http://schemas.microsoft.com/office/drawing/2014/main" id="{3A6CDB55-0596-E545-947A-0F93E556E056}"/>
            </a:ext>
          </a:extLst>
        </xdr:cNvPr>
        <xdr:cNvCxnSpPr/>
      </xdr:nvCxnSpPr>
      <xdr:spPr>
        <a:xfrm flipV="1">
          <a:off x="13522300328" y="458476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490</xdr:row>
      <xdr:rowOff>105159</xdr:rowOff>
    </xdr:from>
    <xdr:to>
      <xdr:col>3</xdr:col>
      <xdr:colOff>533884</xdr:colOff>
      <xdr:row>490</xdr:row>
      <xdr:rowOff>121337</xdr:rowOff>
    </xdr:to>
    <xdr:cxnSp macro="">
      <xdr:nvCxnSpPr>
        <xdr:cNvPr id="368" name="Straight Arrow Connector 367">
          <a:extLst>
            <a:ext uri="{FF2B5EF4-FFF2-40B4-BE49-F238E27FC236}">
              <a16:creationId xmlns:a16="http://schemas.microsoft.com/office/drawing/2014/main" id="{8844C21B-B63A-1444-9698-17A7828E2A4E}"/>
            </a:ext>
          </a:extLst>
        </xdr:cNvPr>
        <xdr:cNvCxnSpPr/>
      </xdr:nvCxnSpPr>
      <xdr:spPr>
        <a:xfrm flipV="1">
          <a:off x="13522235616" y="481111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482</xdr:row>
      <xdr:rowOff>57670</xdr:rowOff>
    </xdr:from>
    <xdr:ext cx="1307774"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482</xdr:row>
      <xdr:rowOff>149679</xdr:rowOff>
    </xdr:from>
    <xdr:to>
      <xdr:col>3</xdr:col>
      <xdr:colOff>444500</xdr:colOff>
      <xdr:row>490</xdr:row>
      <xdr:rowOff>90715</xdr:rowOff>
    </xdr:to>
    <xdr:cxnSp macro="">
      <xdr:nvCxnSpPr>
        <xdr:cNvPr id="370" name="Straight Connector 369">
          <a:extLst>
            <a:ext uri="{FF2B5EF4-FFF2-40B4-BE49-F238E27FC236}">
              <a16:creationId xmlns:a16="http://schemas.microsoft.com/office/drawing/2014/main" id="{4AED3B93-4888-6240-8CF5-A69C983198AD}"/>
            </a:ext>
          </a:extLst>
        </xdr:cNvPr>
        <xdr:cNvCxnSpPr/>
      </xdr:nvCxnSpPr>
      <xdr:spPr>
        <a:xfrm>
          <a:off x="13522325000" y="465300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488</xdr:row>
      <xdr:rowOff>127908</xdr:rowOff>
    </xdr:from>
    <xdr:ext cx="1593061"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490</xdr:row>
      <xdr:rowOff>166857</xdr:rowOff>
    </xdr:from>
    <xdr:ext cx="1307774" cy="172227"/>
    <mc:AlternateContent xmlns:mc="http://schemas.openxmlformats.org/markup-compatibility/2006" xmlns:a14="http://schemas.microsoft.com/office/drawing/2010/main">
      <mc:Choice Requires="a14">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490</xdr:row>
      <xdr:rowOff>148714</xdr:rowOff>
    </xdr:from>
    <xdr:ext cx="1307774"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479</xdr:row>
      <xdr:rowOff>187508</xdr:rowOff>
    </xdr:from>
    <xdr:ext cx="1307774"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480</xdr:row>
      <xdr:rowOff>72571</xdr:rowOff>
    </xdr:from>
    <xdr:to>
      <xdr:col>3</xdr:col>
      <xdr:colOff>435428</xdr:colOff>
      <xdr:row>490</xdr:row>
      <xdr:rowOff>148714</xdr:rowOff>
    </xdr:to>
    <xdr:cxnSp macro="">
      <xdr:nvCxnSpPr>
        <xdr:cNvPr id="375" name="Straight Connector 374">
          <a:extLst>
            <a:ext uri="{FF2B5EF4-FFF2-40B4-BE49-F238E27FC236}">
              <a16:creationId xmlns:a16="http://schemas.microsoft.com/office/drawing/2014/main" id="{2E0CF24C-09F8-AD44-A922-3860E8C7ADFE}"/>
            </a:ext>
          </a:extLst>
        </xdr:cNvPr>
        <xdr:cNvCxnSpPr>
          <a:endCxn id="373" idx="0"/>
        </xdr:cNvCxnSpPr>
      </xdr:nvCxnSpPr>
      <xdr:spPr>
        <a:xfrm>
          <a:off x="13522334072" y="460465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477</xdr:row>
      <xdr:rowOff>97848</xdr:rowOff>
    </xdr:from>
    <xdr:ext cx="172227" cy="1593061"/>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487</xdr:row>
      <xdr:rowOff>182337</xdr:rowOff>
    </xdr:from>
    <xdr:ext cx="1416168"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478</xdr:row>
      <xdr:rowOff>18475</xdr:rowOff>
    </xdr:from>
    <xdr:ext cx="172227" cy="1416168"/>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484</xdr:row>
      <xdr:rowOff>132131</xdr:rowOff>
    </xdr:from>
    <xdr:ext cx="233098" cy="241922"/>
    <xdr:pic>
      <xdr:nvPicPr>
        <xdr:cNvPr id="379" name="Picture 378">
          <a:extLst>
            <a:ext uri="{FF2B5EF4-FFF2-40B4-BE49-F238E27FC236}">
              <a16:creationId xmlns:a16="http://schemas.microsoft.com/office/drawing/2014/main" id="{EB43F2F1-8308-0547-AAFC-D08FADFB425B}"/>
            </a:ext>
          </a:extLst>
        </xdr:cNvPr>
        <xdr:cNvPicPr>
          <a:picLocks noChangeAspect="1"/>
        </xdr:cNvPicPr>
      </xdr:nvPicPr>
      <xdr:blipFill>
        <a:blip xmlns:r="http://schemas.openxmlformats.org/officeDocument/2006/relationships" r:embed="rId8"/>
        <a:stretch>
          <a:fillRect/>
        </a:stretch>
      </xdr:blipFill>
      <xdr:spPr>
        <a:xfrm>
          <a:off x="13522763187" y="46918931"/>
          <a:ext cx="233098" cy="241922"/>
        </a:xfrm>
        <a:prstGeom prst="rect">
          <a:avLst/>
        </a:prstGeom>
      </xdr:spPr>
    </xdr:pic>
    <xdr:clientData/>
  </xdr:oneCellAnchor>
  <xdr:oneCellAnchor>
    <xdr:from>
      <xdr:col>2</xdr:col>
      <xdr:colOff>21562</xdr:colOff>
      <xdr:row>490</xdr:row>
      <xdr:rowOff>148715</xdr:rowOff>
    </xdr:from>
    <xdr:ext cx="1307774"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484</xdr:row>
      <xdr:rowOff>175930</xdr:rowOff>
    </xdr:from>
    <xdr:ext cx="1307774"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486</xdr:row>
      <xdr:rowOff>4536</xdr:rowOff>
    </xdr:from>
    <xdr:to>
      <xdr:col>2</xdr:col>
      <xdr:colOff>716643</xdr:colOff>
      <xdr:row>490</xdr:row>
      <xdr:rowOff>90715</xdr:rowOff>
    </xdr:to>
    <xdr:cxnSp macro="">
      <xdr:nvCxnSpPr>
        <xdr:cNvPr id="382" name="Straight Connector 381">
          <a:extLst>
            <a:ext uri="{FF2B5EF4-FFF2-40B4-BE49-F238E27FC236}">
              <a16:creationId xmlns:a16="http://schemas.microsoft.com/office/drawing/2014/main" id="{969DAD09-22C4-5943-86DF-969E842BE843}"/>
            </a:ext>
          </a:extLst>
        </xdr:cNvPr>
        <xdr:cNvCxnSpPr/>
      </xdr:nvCxnSpPr>
      <xdr:spPr>
        <a:xfrm flipH="1" flipV="1">
          <a:off x="13522878357" y="471977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485</xdr:row>
      <xdr:rowOff>54429</xdr:rowOff>
    </xdr:from>
    <xdr:to>
      <xdr:col>3</xdr:col>
      <xdr:colOff>444500</xdr:colOff>
      <xdr:row>485</xdr:row>
      <xdr:rowOff>57936</xdr:rowOff>
    </xdr:to>
    <xdr:cxnSp macro="">
      <xdr:nvCxnSpPr>
        <xdr:cNvPr id="383" name="Straight Connector 382">
          <a:extLst>
            <a:ext uri="{FF2B5EF4-FFF2-40B4-BE49-F238E27FC236}">
              <a16:creationId xmlns:a16="http://schemas.microsoft.com/office/drawing/2014/main" id="{EAE43C9F-2D23-C541-A9CE-9465D97773D2}"/>
            </a:ext>
          </a:extLst>
        </xdr:cNvPr>
        <xdr:cNvCxnSpPr>
          <a:endCxn id="381" idx="3"/>
        </xdr:cNvCxnSpPr>
      </xdr:nvCxnSpPr>
      <xdr:spPr>
        <a:xfrm>
          <a:off x="13522325000" y="470444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483</xdr:row>
      <xdr:rowOff>50928</xdr:rowOff>
    </xdr:from>
    <xdr:to>
      <xdr:col>3</xdr:col>
      <xdr:colOff>410602</xdr:colOff>
      <xdr:row>484</xdr:row>
      <xdr:rowOff>194160</xdr:rowOff>
    </xdr:to>
    <xdr:cxnSp macro="">
      <xdr:nvCxnSpPr>
        <xdr:cNvPr id="384" name="Straight Connector 383">
          <a:extLst>
            <a:ext uri="{FF2B5EF4-FFF2-40B4-BE49-F238E27FC236}">
              <a16:creationId xmlns:a16="http://schemas.microsoft.com/office/drawing/2014/main" id="{92ED9AC4-9B6D-B840-8984-47CC2B9417AF}"/>
            </a:ext>
          </a:extLst>
        </xdr:cNvPr>
        <xdr:cNvCxnSpPr/>
      </xdr:nvCxnSpPr>
      <xdr:spPr>
        <a:xfrm>
          <a:off x="13522358898" y="466345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485</xdr:row>
      <xdr:rowOff>197344</xdr:rowOff>
    </xdr:from>
    <xdr:to>
      <xdr:col>2</xdr:col>
      <xdr:colOff>709798</xdr:colOff>
      <xdr:row>490</xdr:row>
      <xdr:rowOff>89123</xdr:rowOff>
    </xdr:to>
    <xdr:cxnSp macro="">
      <xdr:nvCxnSpPr>
        <xdr:cNvPr id="385" name="Straight Connector 384">
          <a:extLst>
            <a:ext uri="{FF2B5EF4-FFF2-40B4-BE49-F238E27FC236}">
              <a16:creationId xmlns:a16="http://schemas.microsoft.com/office/drawing/2014/main" id="{831A02EC-3357-EB47-9687-5C1A613F0873}"/>
            </a:ext>
          </a:extLst>
        </xdr:cNvPr>
        <xdr:cNvCxnSpPr/>
      </xdr:nvCxnSpPr>
      <xdr:spPr>
        <a:xfrm>
          <a:off x="13522885202" y="471873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166731</xdr:colOff>
      <xdr:row>483</xdr:row>
      <xdr:rowOff>85140</xdr:rowOff>
    </xdr:from>
    <xdr:to>
      <xdr:col>3</xdr:col>
      <xdr:colOff>301536</xdr:colOff>
      <xdr:row>484</xdr:row>
      <xdr:rowOff>53212</xdr:rowOff>
    </xdr:to>
    <xdr:sp macro="" textlink="">
      <xdr:nvSpPr>
        <xdr:cNvPr id="386" name="Oval 385">
          <a:extLst>
            <a:ext uri="{FF2B5EF4-FFF2-40B4-BE49-F238E27FC236}">
              <a16:creationId xmlns:a16="http://schemas.microsoft.com/office/drawing/2014/main" id="{E0B5BEC8-FA55-3842-A9FB-8D4B05B61C30}"/>
            </a:ext>
          </a:extLst>
        </xdr:cNvPr>
        <xdr:cNvSpPr/>
      </xdr:nvSpPr>
      <xdr:spPr>
        <a:xfrm>
          <a:off x="13522467964" y="4666874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485168</xdr:colOff>
      <xdr:row>479</xdr:row>
      <xdr:rowOff>135562</xdr:rowOff>
    </xdr:from>
    <xdr:to>
      <xdr:col>2</xdr:col>
      <xdr:colOff>124859</xdr:colOff>
      <xdr:row>485</xdr:row>
      <xdr:rowOff>171236</xdr:rowOff>
    </xdr:to>
    <xdr:sp macro="" textlink="">
      <xdr:nvSpPr>
        <xdr:cNvPr id="387" name="Rounded Rectangular Callout 386">
          <a:extLst>
            <a:ext uri="{FF2B5EF4-FFF2-40B4-BE49-F238E27FC236}">
              <a16:creationId xmlns:a16="http://schemas.microsoft.com/office/drawing/2014/main" id="{BE7E9F91-9B6E-3741-B271-CC3AB7385F1F}"/>
            </a:ext>
          </a:extLst>
        </xdr:cNvPr>
        <xdr:cNvSpPr/>
      </xdr:nvSpPr>
      <xdr:spPr>
        <a:xfrm>
          <a:off x="13523470141" y="459063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420637</xdr:colOff>
      <xdr:row>508</xdr:row>
      <xdr:rowOff>76847</xdr:rowOff>
    </xdr:from>
    <xdr:to>
      <xdr:col>3</xdr:col>
      <xdr:colOff>469172</xdr:colOff>
      <xdr:row>520</xdr:row>
      <xdr:rowOff>145605</xdr:rowOff>
    </xdr:to>
    <xdr:cxnSp macro="">
      <xdr:nvCxnSpPr>
        <xdr:cNvPr id="388" name="Straight Arrow Connector 387">
          <a:extLst>
            <a:ext uri="{FF2B5EF4-FFF2-40B4-BE49-F238E27FC236}">
              <a16:creationId xmlns:a16="http://schemas.microsoft.com/office/drawing/2014/main" id="{481723E3-408C-5C4F-82AE-BE6C05412D29}"/>
            </a:ext>
          </a:extLst>
        </xdr:cNvPr>
        <xdr:cNvCxnSpPr/>
      </xdr:nvCxnSpPr>
      <xdr:spPr>
        <a:xfrm flipV="1">
          <a:off x="13522300328" y="517404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519</xdr:row>
      <xdr:rowOff>105159</xdr:rowOff>
    </xdr:from>
    <xdr:to>
      <xdr:col>3</xdr:col>
      <xdr:colOff>533884</xdr:colOff>
      <xdr:row>519</xdr:row>
      <xdr:rowOff>121337</xdr:rowOff>
    </xdr:to>
    <xdr:cxnSp macro="">
      <xdr:nvCxnSpPr>
        <xdr:cNvPr id="389" name="Straight Arrow Connector 388">
          <a:extLst>
            <a:ext uri="{FF2B5EF4-FFF2-40B4-BE49-F238E27FC236}">
              <a16:creationId xmlns:a16="http://schemas.microsoft.com/office/drawing/2014/main" id="{60FC03DC-FB52-3246-900A-AF824118747C}"/>
            </a:ext>
          </a:extLst>
        </xdr:cNvPr>
        <xdr:cNvCxnSpPr/>
      </xdr:nvCxnSpPr>
      <xdr:spPr>
        <a:xfrm flipV="1">
          <a:off x="13522235616" y="540039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511</xdr:row>
      <xdr:rowOff>57670</xdr:rowOff>
    </xdr:from>
    <xdr:ext cx="1307774" cy="172227"/>
    <mc:AlternateContent xmlns:mc="http://schemas.openxmlformats.org/markup-compatibility/2006" xmlns:a14="http://schemas.microsoft.com/office/drawing/2010/main">
      <mc:Choice Requires="a14">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511</xdr:row>
      <xdr:rowOff>149679</xdr:rowOff>
    </xdr:from>
    <xdr:to>
      <xdr:col>3</xdr:col>
      <xdr:colOff>444500</xdr:colOff>
      <xdr:row>519</xdr:row>
      <xdr:rowOff>90715</xdr:rowOff>
    </xdr:to>
    <xdr:cxnSp macro="">
      <xdr:nvCxnSpPr>
        <xdr:cNvPr id="391" name="Straight Connector 390">
          <a:extLst>
            <a:ext uri="{FF2B5EF4-FFF2-40B4-BE49-F238E27FC236}">
              <a16:creationId xmlns:a16="http://schemas.microsoft.com/office/drawing/2014/main" id="{CDBF9DA0-9EF5-2840-B4AC-432878272E3A}"/>
            </a:ext>
          </a:extLst>
        </xdr:cNvPr>
        <xdr:cNvCxnSpPr/>
      </xdr:nvCxnSpPr>
      <xdr:spPr>
        <a:xfrm>
          <a:off x="13522325000" y="524228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517</xdr:row>
      <xdr:rowOff>127908</xdr:rowOff>
    </xdr:from>
    <xdr:ext cx="1593061" cy="172227"/>
    <mc:AlternateContent xmlns:mc="http://schemas.openxmlformats.org/markup-compatibility/2006" xmlns:a14="http://schemas.microsoft.com/office/drawing/2010/main">
      <mc:Choice Requires="a14">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519</xdr:row>
      <xdr:rowOff>166857</xdr:rowOff>
    </xdr:from>
    <xdr:ext cx="1307774" cy="172227"/>
    <mc:AlternateContent xmlns:mc="http://schemas.openxmlformats.org/markup-compatibility/2006" xmlns:a14="http://schemas.microsoft.com/office/drawing/2010/main">
      <mc:Choice Requires="a14">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519</xdr:row>
      <xdr:rowOff>148714</xdr:rowOff>
    </xdr:from>
    <xdr:ext cx="1307774" cy="172227"/>
    <mc:AlternateContent xmlns:mc="http://schemas.openxmlformats.org/markup-compatibility/2006" xmlns:a14="http://schemas.microsoft.com/office/drawing/2010/main">
      <mc:Choice Requires="a14">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508</xdr:row>
      <xdr:rowOff>187508</xdr:rowOff>
    </xdr:from>
    <xdr:ext cx="1307774" cy="172227"/>
    <mc:AlternateContent xmlns:mc="http://schemas.openxmlformats.org/markup-compatibility/2006" xmlns:a14="http://schemas.microsoft.com/office/drawing/2010/main">
      <mc:Choice Requires="a14">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509</xdr:row>
      <xdr:rowOff>72571</xdr:rowOff>
    </xdr:from>
    <xdr:to>
      <xdr:col>3</xdr:col>
      <xdr:colOff>435428</xdr:colOff>
      <xdr:row>519</xdr:row>
      <xdr:rowOff>148714</xdr:rowOff>
    </xdr:to>
    <xdr:cxnSp macro="">
      <xdr:nvCxnSpPr>
        <xdr:cNvPr id="396" name="Straight Connector 395">
          <a:extLst>
            <a:ext uri="{FF2B5EF4-FFF2-40B4-BE49-F238E27FC236}">
              <a16:creationId xmlns:a16="http://schemas.microsoft.com/office/drawing/2014/main" id="{8D4A98C9-6B62-9043-8226-1FD04DD857C4}"/>
            </a:ext>
          </a:extLst>
        </xdr:cNvPr>
        <xdr:cNvCxnSpPr>
          <a:endCxn id="394" idx="0"/>
        </xdr:cNvCxnSpPr>
      </xdr:nvCxnSpPr>
      <xdr:spPr>
        <a:xfrm>
          <a:off x="13522334072" y="519393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506</xdr:row>
      <xdr:rowOff>97848</xdr:rowOff>
    </xdr:from>
    <xdr:ext cx="172227" cy="1593061"/>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516</xdr:row>
      <xdr:rowOff>182337</xdr:rowOff>
    </xdr:from>
    <xdr:ext cx="141616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507</xdr:row>
      <xdr:rowOff>18475</xdr:rowOff>
    </xdr:from>
    <xdr:ext cx="172227" cy="1416168"/>
    <mc:AlternateContent xmlns:mc="http://schemas.openxmlformats.org/markup-compatibility/2006" xmlns:a14="http://schemas.microsoft.com/office/drawing/2010/main">
      <mc:Choice Requires="a14">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513</xdr:row>
      <xdr:rowOff>132131</xdr:rowOff>
    </xdr:from>
    <xdr:ext cx="233098" cy="241922"/>
    <xdr:pic>
      <xdr:nvPicPr>
        <xdr:cNvPr id="400" name="Picture 399">
          <a:extLst>
            <a:ext uri="{FF2B5EF4-FFF2-40B4-BE49-F238E27FC236}">
              <a16:creationId xmlns:a16="http://schemas.microsoft.com/office/drawing/2014/main" id="{C928E50A-B4AC-7A41-B79D-E89763324E41}"/>
            </a:ext>
          </a:extLst>
        </xdr:cNvPr>
        <xdr:cNvPicPr>
          <a:picLocks noChangeAspect="1"/>
        </xdr:cNvPicPr>
      </xdr:nvPicPr>
      <xdr:blipFill>
        <a:blip xmlns:r="http://schemas.openxmlformats.org/officeDocument/2006/relationships" r:embed="rId8"/>
        <a:stretch>
          <a:fillRect/>
        </a:stretch>
      </xdr:blipFill>
      <xdr:spPr>
        <a:xfrm>
          <a:off x="13522763187" y="52811731"/>
          <a:ext cx="233098" cy="241922"/>
        </a:xfrm>
        <a:prstGeom prst="rect">
          <a:avLst/>
        </a:prstGeom>
      </xdr:spPr>
    </xdr:pic>
    <xdr:clientData/>
  </xdr:oneCellAnchor>
  <xdr:oneCellAnchor>
    <xdr:from>
      <xdr:col>2</xdr:col>
      <xdr:colOff>21562</xdr:colOff>
      <xdr:row>519</xdr:row>
      <xdr:rowOff>148715</xdr:rowOff>
    </xdr:from>
    <xdr:ext cx="1307774" cy="172227"/>
    <mc:AlternateContent xmlns:mc="http://schemas.openxmlformats.org/markup-compatibility/2006" xmlns:a14="http://schemas.microsoft.com/office/drawing/2010/main">
      <mc:Choice Requires="a14">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513</xdr:row>
      <xdr:rowOff>175930</xdr:rowOff>
    </xdr:from>
    <xdr:ext cx="1307774" cy="172227"/>
    <mc:AlternateContent xmlns:mc="http://schemas.openxmlformats.org/markup-compatibility/2006" xmlns:a14="http://schemas.microsoft.com/office/drawing/2010/main">
      <mc:Choice Requires="a14">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515</xdr:row>
      <xdr:rowOff>4536</xdr:rowOff>
    </xdr:from>
    <xdr:to>
      <xdr:col>2</xdr:col>
      <xdr:colOff>716643</xdr:colOff>
      <xdr:row>519</xdr:row>
      <xdr:rowOff>90715</xdr:rowOff>
    </xdr:to>
    <xdr:cxnSp macro="">
      <xdr:nvCxnSpPr>
        <xdr:cNvPr id="403" name="Straight Connector 402">
          <a:extLst>
            <a:ext uri="{FF2B5EF4-FFF2-40B4-BE49-F238E27FC236}">
              <a16:creationId xmlns:a16="http://schemas.microsoft.com/office/drawing/2014/main" id="{855703D9-0B01-FF43-9044-347594CA9EA1}"/>
            </a:ext>
          </a:extLst>
        </xdr:cNvPr>
        <xdr:cNvCxnSpPr/>
      </xdr:nvCxnSpPr>
      <xdr:spPr>
        <a:xfrm flipH="1" flipV="1">
          <a:off x="13522878357" y="530905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514</xdr:row>
      <xdr:rowOff>54429</xdr:rowOff>
    </xdr:from>
    <xdr:to>
      <xdr:col>3</xdr:col>
      <xdr:colOff>444500</xdr:colOff>
      <xdr:row>514</xdr:row>
      <xdr:rowOff>57936</xdr:rowOff>
    </xdr:to>
    <xdr:cxnSp macro="">
      <xdr:nvCxnSpPr>
        <xdr:cNvPr id="404" name="Straight Connector 403">
          <a:extLst>
            <a:ext uri="{FF2B5EF4-FFF2-40B4-BE49-F238E27FC236}">
              <a16:creationId xmlns:a16="http://schemas.microsoft.com/office/drawing/2014/main" id="{243FDFAD-1ECB-EF4F-A8FE-3B08CCEC3D6E}"/>
            </a:ext>
          </a:extLst>
        </xdr:cNvPr>
        <xdr:cNvCxnSpPr>
          <a:endCxn id="402" idx="3"/>
        </xdr:cNvCxnSpPr>
      </xdr:nvCxnSpPr>
      <xdr:spPr>
        <a:xfrm>
          <a:off x="13522325000" y="529372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512</xdr:row>
      <xdr:rowOff>50928</xdr:rowOff>
    </xdr:from>
    <xdr:to>
      <xdr:col>3</xdr:col>
      <xdr:colOff>410602</xdr:colOff>
      <xdr:row>513</xdr:row>
      <xdr:rowOff>194160</xdr:rowOff>
    </xdr:to>
    <xdr:cxnSp macro="">
      <xdr:nvCxnSpPr>
        <xdr:cNvPr id="405" name="Straight Connector 404">
          <a:extLst>
            <a:ext uri="{FF2B5EF4-FFF2-40B4-BE49-F238E27FC236}">
              <a16:creationId xmlns:a16="http://schemas.microsoft.com/office/drawing/2014/main" id="{CB30A776-8EBA-8D4F-93D3-CA8FAFBF39D8}"/>
            </a:ext>
          </a:extLst>
        </xdr:cNvPr>
        <xdr:cNvCxnSpPr/>
      </xdr:nvCxnSpPr>
      <xdr:spPr>
        <a:xfrm>
          <a:off x="13522358898" y="525273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514</xdr:row>
      <xdr:rowOff>197344</xdr:rowOff>
    </xdr:from>
    <xdr:to>
      <xdr:col>2</xdr:col>
      <xdr:colOff>709798</xdr:colOff>
      <xdr:row>519</xdr:row>
      <xdr:rowOff>89123</xdr:rowOff>
    </xdr:to>
    <xdr:cxnSp macro="">
      <xdr:nvCxnSpPr>
        <xdr:cNvPr id="406" name="Straight Connector 405">
          <a:extLst>
            <a:ext uri="{FF2B5EF4-FFF2-40B4-BE49-F238E27FC236}">
              <a16:creationId xmlns:a16="http://schemas.microsoft.com/office/drawing/2014/main" id="{E6A75C51-26CC-1347-8506-576936ECB83C}"/>
            </a:ext>
          </a:extLst>
        </xdr:cNvPr>
        <xdr:cNvCxnSpPr/>
      </xdr:nvCxnSpPr>
      <xdr:spPr>
        <a:xfrm>
          <a:off x="13522885202" y="530801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29553</xdr:colOff>
      <xdr:row>511</xdr:row>
      <xdr:rowOff>169216</xdr:rowOff>
    </xdr:from>
    <xdr:to>
      <xdr:col>3</xdr:col>
      <xdr:colOff>164358</xdr:colOff>
      <xdr:row>512</xdr:row>
      <xdr:rowOff>137288</xdr:rowOff>
    </xdr:to>
    <xdr:sp macro="" textlink="">
      <xdr:nvSpPr>
        <xdr:cNvPr id="407" name="Oval 406">
          <a:extLst>
            <a:ext uri="{FF2B5EF4-FFF2-40B4-BE49-F238E27FC236}">
              <a16:creationId xmlns:a16="http://schemas.microsoft.com/office/drawing/2014/main" id="{C2171F48-4D0B-F14F-9715-0C2A6E7BB413}"/>
            </a:ext>
          </a:extLst>
        </xdr:cNvPr>
        <xdr:cNvSpPr/>
      </xdr:nvSpPr>
      <xdr:spPr>
        <a:xfrm>
          <a:off x="13522605142" y="52442416"/>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485168</xdr:colOff>
      <xdr:row>508</xdr:row>
      <xdr:rowOff>135562</xdr:rowOff>
    </xdr:from>
    <xdr:to>
      <xdr:col>2</xdr:col>
      <xdr:colOff>124859</xdr:colOff>
      <xdr:row>514</xdr:row>
      <xdr:rowOff>171236</xdr:rowOff>
    </xdr:to>
    <xdr:sp macro="" textlink="">
      <xdr:nvSpPr>
        <xdr:cNvPr id="408" name="Rounded Rectangular Callout 407">
          <a:extLst>
            <a:ext uri="{FF2B5EF4-FFF2-40B4-BE49-F238E27FC236}">
              <a16:creationId xmlns:a16="http://schemas.microsoft.com/office/drawing/2014/main" id="{8900EEFA-47EA-204D-938C-69F33F96C0C3}"/>
            </a:ext>
          </a:extLst>
        </xdr:cNvPr>
        <xdr:cNvSpPr/>
      </xdr:nvSpPr>
      <xdr:spPr>
        <a:xfrm>
          <a:off x="13523470141" y="517991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122480</xdr:colOff>
      <xdr:row>516</xdr:row>
      <xdr:rowOff>18763</xdr:rowOff>
    </xdr:from>
    <xdr:to>
      <xdr:col>3</xdr:col>
      <xdr:colOff>257285</xdr:colOff>
      <xdr:row>516</xdr:row>
      <xdr:rowOff>190389</xdr:rowOff>
    </xdr:to>
    <xdr:sp macro="" textlink="">
      <xdr:nvSpPr>
        <xdr:cNvPr id="409" name="Oval 408">
          <a:extLst>
            <a:ext uri="{FF2B5EF4-FFF2-40B4-BE49-F238E27FC236}">
              <a16:creationId xmlns:a16="http://schemas.microsoft.com/office/drawing/2014/main" id="{294515EB-DE8B-0D4F-8763-CFCA0D593699}"/>
            </a:ext>
          </a:extLst>
        </xdr:cNvPr>
        <xdr:cNvSpPr/>
      </xdr:nvSpPr>
      <xdr:spPr>
        <a:xfrm>
          <a:off x="13522512215" y="53307963"/>
          <a:ext cx="134805" cy="171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2</xdr:col>
      <xdr:colOff>290633</xdr:colOff>
      <xdr:row>517</xdr:row>
      <xdr:rowOff>111690</xdr:rowOff>
    </xdr:from>
    <xdr:to>
      <xdr:col>2</xdr:col>
      <xdr:colOff>425438</xdr:colOff>
      <xdr:row>518</xdr:row>
      <xdr:rowOff>79762</xdr:rowOff>
    </xdr:to>
    <xdr:sp macro="" textlink="">
      <xdr:nvSpPr>
        <xdr:cNvPr id="410" name="Oval 409">
          <a:extLst>
            <a:ext uri="{FF2B5EF4-FFF2-40B4-BE49-F238E27FC236}">
              <a16:creationId xmlns:a16="http://schemas.microsoft.com/office/drawing/2014/main" id="{52AEE699-C954-0A4C-83EB-0A155B9ACD04}"/>
            </a:ext>
          </a:extLst>
        </xdr:cNvPr>
        <xdr:cNvSpPr/>
      </xdr:nvSpPr>
      <xdr:spPr>
        <a:xfrm>
          <a:off x="13523169562" y="5360409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420637</xdr:colOff>
      <xdr:row>545</xdr:row>
      <xdr:rowOff>76847</xdr:rowOff>
    </xdr:from>
    <xdr:to>
      <xdr:col>3</xdr:col>
      <xdr:colOff>469172</xdr:colOff>
      <xdr:row>557</xdr:row>
      <xdr:rowOff>145605</xdr:rowOff>
    </xdr:to>
    <xdr:cxnSp macro="">
      <xdr:nvCxnSpPr>
        <xdr:cNvPr id="411" name="Straight Arrow Connector 410">
          <a:extLst>
            <a:ext uri="{FF2B5EF4-FFF2-40B4-BE49-F238E27FC236}">
              <a16:creationId xmlns:a16="http://schemas.microsoft.com/office/drawing/2014/main" id="{E2212D9B-12A5-FD41-B8F8-54987BEA2BE3}"/>
            </a:ext>
          </a:extLst>
        </xdr:cNvPr>
        <xdr:cNvCxnSpPr/>
      </xdr:nvCxnSpPr>
      <xdr:spPr>
        <a:xfrm flipV="1">
          <a:off x="13522300328" y="592588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556</xdr:row>
      <xdr:rowOff>105159</xdr:rowOff>
    </xdr:from>
    <xdr:to>
      <xdr:col>3</xdr:col>
      <xdr:colOff>533884</xdr:colOff>
      <xdr:row>556</xdr:row>
      <xdr:rowOff>121337</xdr:rowOff>
    </xdr:to>
    <xdr:cxnSp macro="">
      <xdr:nvCxnSpPr>
        <xdr:cNvPr id="412" name="Straight Arrow Connector 411">
          <a:extLst>
            <a:ext uri="{FF2B5EF4-FFF2-40B4-BE49-F238E27FC236}">
              <a16:creationId xmlns:a16="http://schemas.microsoft.com/office/drawing/2014/main" id="{F842B993-E897-794B-885F-C215820BE24F}"/>
            </a:ext>
          </a:extLst>
        </xdr:cNvPr>
        <xdr:cNvCxnSpPr/>
      </xdr:nvCxnSpPr>
      <xdr:spPr>
        <a:xfrm flipV="1">
          <a:off x="13522235616" y="615223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548</xdr:row>
      <xdr:rowOff>138689</xdr:rowOff>
    </xdr:from>
    <xdr:ext cx="1307774" cy="172227"/>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556</xdr:row>
      <xdr:rowOff>166857</xdr:rowOff>
    </xdr:from>
    <xdr:ext cx="1307774" cy="172227"/>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556</xdr:row>
      <xdr:rowOff>148714</xdr:rowOff>
    </xdr:from>
    <xdr:ext cx="1307774" cy="172227"/>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546</xdr:row>
      <xdr:rowOff>62370</xdr:rowOff>
    </xdr:from>
    <xdr:ext cx="109582" cy="1416168"/>
    <mc:AlternateContent xmlns:mc="http://schemas.openxmlformats.org/markup-compatibility/2006" xmlns:a14="http://schemas.microsoft.com/office/drawing/2010/main">
      <mc:Choice Requires="a14">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550</xdr:row>
      <xdr:rowOff>87668</xdr:rowOff>
    </xdr:from>
    <xdr:ext cx="109582" cy="1416168"/>
    <mc:AlternateContent xmlns:mc="http://schemas.openxmlformats.org/markup-compatibility/2006" xmlns:a14="http://schemas.microsoft.com/office/drawing/2010/main">
      <mc:Choice Requires="a14">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550</xdr:row>
      <xdr:rowOff>132131</xdr:rowOff>
    </xdr:from>
    <xdr:ext cx="233163" cy="242945"/>
    <xdr:pic>
      <xdr:nvPicPr>
        <xdr:cNvPr id="418" name="Picture 417">
          <a:extLst>
            <a:ext uri="{FF2B5EF4-FFF2-40B4-BE49-F238E27FC236}">
              <a16:creationId xmlns:a16="http://schemas.microsoft.com/office/drawing/2014/main" id="{FF262D5B-62BC-254F-84C6-4A44A091BD72}"/>
            </a:ext>
          </a:extLst>
        </xdr:cNvPr>
        <xdr:cNvPicPr>
          <a:picLocks noChangeAspect="1"/>
        </xdr:cNvPicPr>
      </xdr:nvPicPr>
      <xdr:blipFill>
        <a:blip xmlns:r="http://schemas.openxmlformats.org/officeDocument/2006/relationships" r:embed="rId8"/>
        <a:stretch>
          <a:fillRect/>
        </a:stretch>
      </xdr:blipFill>
      <xdr:spPr>
        <a:xfrm>
          <a:off x="13522763122" y="60330131"/>
          <a:ext cx="233163" cy="242945"/>
        </a:xfrm>
        <a:prstGeom prst="rect">
          <a:avLst/>
        </a:prstGeom>
      </xdr:spPr>
    </xdr:pic>
    <xdr:clientData/>
  </xdr:oneCellAnchor>
  <xdr:oneCellAnchor>
    <xdr:from>
      <xdr:col>2</xdr:col>
      <xdr:colOff>561975</xdr:colOff>
      <xdr:row>556</xdr:row>
      <xdr:rowOff>142365</xdr:rowOff>
    </xdr:from>
    <xdr:ext cx="275236" cy="172227"/>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550</xdr:row>
      <xdr:rowOff>175930</xdr:rowOff>
    </xdr:from>
    <xdr:ext cx="1307774" cy="172227"/>
    <mc:AlternateContent xmlns:mc="http://schemas.openxmlformats.org/markup-compatibility/2006" xmlns:a14="http://schemas.microsoft.com/office/drawing/2010/main">
      <mc:Choice Requires="a14">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552</xdr:row>
      <xdr:rowOff>4536</xdr:rowOff>
    </xdr:from>
    <xdr:to>
      <xdr:col>2</xdr:col>
      <xdr:colOff>716643</xdr:colOff>
      <xdr:row>556</xdr:row>
      <xdr:rowOff>90715</xdr:rowOff>
    </xdr:to>
    <xdr:cxnSp macro="">
      <xdr:nvCxnSpPr>
        <xdr:cNvPr id="421" name="Straight Connector 420">
          <a:extLst>
            <a:ext uri="{FF2B5EF4-FFF2-40B4-BE49-F238E27FC236}">
              <a16:creationId xmlns:a16="http://schemas.microsoft.com/office/drawing/2014/main" id="{B9AD6A53-6C31-8D44-85F1-43DEA22DC823}"/>
            </a:ext>
          </a:extLst>
        </xdr:cNvPr>
        <xdr:cNvCxnSpPr/>
      </xdr:nvCxnSpPr>
      <xdr:spPr>
        <a:xfrm flipH="1" flipV="1">
          <a:off x="13522878357" y="606089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551</xdr:row>
      <xdr:rowOff>54429</xdr:rowOff>
    </xdr:from>
    <xdr:to>
      <xdr:col>3</xdr:col>
      <xdr:colOff>444500</xdr:colOff>
      <xdr:row>551</xdr:row>
      <xdr:rowOff>57936</xdr:rowOff>
    </xdr:to>
    <xdr:cxnSp macro="">
      <xdr:nvCxnSpPr>
        <xdr:cNvPr id="422" name="Straight Connector 421">
          <a:extLst>
            <a:ext uri="{FF2B5EF4-FFF2-40B4-BE49-F238E27FC236}">
              <a16:creationId xmlns:a16="http://schemas.microsoft.com/office/drawing/2014/main" id="{36EF46B9-CB54-6640-A512-833EF96F922C}"/>
            </a:ext>
          </a:extLst>
        </xdr:cNvPr>
        <xdr:cNvCxnSpPr>
          <a:endCxn id="420" idx="3"/>
        </xdr:cNvCxnSpPr>
      </xdr:nvCxnSpPr>
      <xdr:spPr>
        <a:xfrm>
          <a:off x="13522325000" y="604556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551</xdr:row>
      <xdr:rowOff>169635</xdr:rowOff>
    </xdr:from>
    <xdr:to>
      <xdr:col>2</xdr:col>
      <xdr:colOff>715296</xdr:colOff>
      <xdr:row>556</xdr:row>
      <xdr:rowOff>102720</xdr:rowOff>
    </xdr:to>
    <xdr:cxnSp macro="">
      <xdr:nvCxnSpPr>
        <xdr:cNvPr id="423" name="Straight Connector 422">
          <a:extLst>
            <a:ext uri="{FF2B5EF4-FFF2-40B4-BE49-F238E27FC236}">
              <a16:creationId xmlns:a16="http://schemas.microsoft.com/office/drawing/2014/main" id="{196573A3-13BC-BB48-9839-CCC193092E3B}"/>
            </a:ext>
          </a:extLst>
        </xdr:cNvPr>
        <xdr:cNvCxnSpPr>
          <a:stCxn id="418" idx="2"/>
        </xdr:cNvCxnSpPr>
      </xdr:nvCxnSpPr>
      <xdr:spPr>
        <a:xfrm>
          <a:off x="13522879704" y="605708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549</xdr:row>
      <xdr:rowOff>9338</xdr:rowOff>
    </xdr:from>
    <xdr:to>
      <xdr:col>3</xdr:col>
      <xdr:colOff>443567</xdr:colOff>
      <xdr:row>551</xdr:row>
      <xdr:rowOff>48163</xdr:rowOff>
    </xdr:to>
    <xdr:cxnSp macro="">
      <xdr:nvCxnSpPr>
        <xdr:cNvPr id="424" name="Straight Connector 423">
          <a:extLst>
            <a:ext uri="{FF2B5EF4-FFF2-40B4-BE49-F238E27FC236}">
              <a16:creationId xmlns:a16="http://schemas.microsoft.com/office/drawing/2014/main" id="{DAFF92ED-F3FF-7E42-AA3D-B58132E02C58}"/>
            </a:ext>
          </a:extLst>
        </xdr:cNvPr>
        <xdr:cNvCxnSpPr>
          <a:endCxn id="418" idx="1"/>
        </xdr:cNvCxnSpPr>
      </xdr:nvCxnSpPr>
      <xdr:spPr>
        <a:xfrm>
          <a:off x="13522325933" y="600041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301625</xdr:colOff>
      <xdr:row>556</xdr:row>
      <xdr:rowOff>148715</xdr:rowOff>
    </xdr:from>
    <xdr:ext cx="275236" cy="172227"/>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62</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62</a:t>
              </a:r>
              <a:endParaRPr lang="en-US" sz="1100"/>
            </a:p>
          </xdr:txBody>
        </xdr:sp>
      </mc:Fallback>
    </mc:AlternateContent>
    <xdr:clientData/>
  </xdr:oneCellAnchor>
  <xdr:twoCellAnchor>
    <xdr:from>
      <xdr:col>2</xdr:col>
      <xdr:colOff>463550</xdr:colOff>
      <xdr:row>554</xdr:row>
      <xdr:rowOff>29936</xdr:rowOff>
    </xdr:from>
    <xdr:to>
      <xdr:col>2</xdr:col>
      <xdr:colOff>468993</xdr:colOff>
      <xdr:row>556</xdr:row>
      <xdr:rowOff>88900</xdr:rowOff>
    </xdr:to>
    <xdr:cxnSp macro="">
      <xdr:nvCxnSpPr>
        <xdr:cNvPr id="426" name="Straight Connector 425">
          <a:extLst>
            <a:ext uri="{FF2B5EF4-FFF2-40B4-BE49-F238E27FC236}">
              <a16:creationId xmlns:a16="http://schemas.microsoft.com/office/drawing/2014/main" id="{91175745-5A83-B844-8D0E-B24F352F2DD4}"/>
            </a:ext>
          </a:extLst>
        </xdr:cNvPr>
        <xdr:cNvCxnSpPr/>
      </xdr:nvCxnSpPr>
      <xdr:spPr>
        <a:xfrm flipH="1" flipV="1">
          <a:off x="13523126007" y="61040736"/>
          <a:ext cx="5443" cy="46536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469900</xdr:colOff>
      <xdr:row>554</xdr:row>
      <xdr:rowOff>50800</xdr:rowOff>
    </xdr:from>
    <xdr:to>
      <xdr:col>3</xdr:col>
      <xdr:colOff>450850</xdr:colOff>
      <xdr:row>554</xdr:row>
      <xdr:rowOff>50800</xdr:rowOff>
    </xdr:to>
    <xdr:cxnSp macro="">
      <xdr:nvCxnSpPr>
        <xdr:cNvPr id="427" name="Straight Connector 426">
          <a:extLst>
            <a:ext uri="{FF2B5EF4-FFF2-40B4-BE49-F238E27FC236}">
              <a16:creationId xmlns:a16="http://schemas.microsoft.com/office/drawing/2014/main" id="{E057DB95-ED3A-FB49-9304-A891AB6D580E}"/>
            </a:ext>
          </a:extLst>
        </xdr:cNvPr>
        <xdr:cNvCxnSpPr/>
      </xdr:nvCxnSpPr>
      <xdr:spPr>
        <a:xfrm>
          <a:off x="13522318650" y="61061600"/>
          <a:ext cx="806450"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400050</xdr:colOff>
      <xdr:row>553</xdr:row>
      <xdr:rowOff>161925</xdr:rowOff>
    </xdr:from>
    <xdr:to>
      <xdr:col>2</xdr:col>
      <xdr:colOff>523875</xdr:colOff>
      <xdr:row>554</xdr:row>
      <xdr:rowOff>127000</xdr:rowOff>
    </xdr:to>
    <xdr:sp macro="" textlink="">
      <xdr:nvSpPr>
        <xdr:cNvPr id="428" name="Oval 427">
          <a:extLst>
            <a:ext uri="{FF2B5EF4-FFF2-40B4-BE49-F238E27FC236}">
              <a16:creationId xmlns:a16="http://schemas.microsoft.com/office/drawing/2014/main" id="{B332C5DD-AF26-B54B-A0D3-E596A9E30E57}"/>
            </a:ext>
          </a:extLst>
        </xdr:cNvPr>
        <xdr:cNvSpPr/>
      </xdr:nvSpPr>
      <xdr:spPr>
        <a:xfrm>
          <a:off x="13523071125" y="6096952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4</xdr:col>
      <xdr:colOff>412750</xdr:colOff>
      <xdr:row>546</xdr:row>
      <xdr:rowOff>15875</xdr:rowOff>
    </xdr:from>
    <xdr:to>
      <xdr:col>4</xdr:col>
      <xdr:colOff>536575</xdr:colOff>
      <xdr:row>546</xdr:row>
      <xdr:rowOff>184150</xdr:rowOff>
    </xdr:to>
    <xdr:sp macro="" textlink="">
      <xdr:nvSpPr>
        <xdr:cNvPr id="429" name="Oval 428">
          <a:extLst>
            <a:ext uri="{FF2B5EF4-FFF2-40B4-BE49-F238E27FC236}">
              <a16:creationId xmlns:a16="http://schemas.microsoft.com/office/drawing/2014/main" id="{7B56882B-FE09-E648-AFEB-0AD9F098BBA2}"/>
            </a:ext>
          </a:extLst>
        </xdr:cNvPr>
        <xdr:cNvSpPr/>
      </xdr:nvSpPr>
      <xdr:spPr>
        <a:xfrm>
          <a:off x="13521407425" y="5940107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oneCellAnchor>
    <xdr:from>
      <xdr:col>4</xdr:col>
      <xdr:colOff>190500</xdr:colOff>
      <xdr:row>551</xdr:row>
      <xdr:rowOff>9526</xdr:rowOff>
    </xdr:from>
    <xdr:ext cx="3178294" cy="172227"/>
    <mc:AlternateContent xmlns:mc="http://schemas.openxmlformats.org/markup-compatibility/2006" xmlns:a14="http://schemas.microsoft.com/office/drawing/2010/main">
      <mc:Choice Requires="a14">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𝐹</m:t>
                        </m:r>
                      </m:sub>
                    </m:sSub>
                    <m:r>
                      <a:rPr lang="en-US" sz="1100" b="0" i="1">
                        <a:latin typeface="Cambria Math" panose="02040503050406030204" pitchFamily="18" charset="0"/>
                      </a:rPr>
                      <m:t>=62→</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𝐹</m:t>
                        </m:r>
                      </m:sub>
                    </m:sSub>
                    <m:r>
                      <a:rPr lang="en-US" sz="1100" b="0" i="1">
                        <a:latin typeface="Cambria Math" panose="02040503050406030204" pitchFamily="18" charset="0"/>
                      </a:rPr>
                      <m:t>=150−62∗2=26</m:t>
                    </m:r>
                  </m:oMath>
                </m:oMathPara>
              </a14:m>
              <a:endParaRPr lang="en-US" sz="1100"/>
            </a:p>
          </xdr:txBody>
        </xdr:sp>
      </mc:Choice>
      <mc:Fallback xmlns="">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𝑦=150−2𝑥→𝑥_𝐹=62→𝑦_𝐹=150−62∗2=26</a:t>
              </a:r>
              <a:endParaRPr lang="en-US" sz="1100"/>
            </a:p>
          </xdr:txBody>
        </xdr:sp>
      </mc:Fallback>
    </mc:AlternateContent>
    <xdr:clientData/>
  </xdr:oneCellAnchor>
  <xdr:oneCellAnchor>
    <xdr:from>
      <xdr:col>3</xdr:col>
      <xdr:colOff>450850</xdr:colOff>
      <xdr:row>553</xdr:row>
      <xdr:rowOff>180465</xdr:rowOff>
    </xdr:from>
    <xdr:ext cx="275236" cy="172227"/>
    <mc:AlternateContent xmlns:mc="http://schemas.openxmlformats.org/markup-compatibility/2006" xmlns:a14="http://schemas.microsoft.com/office/drawing/2010/main">
      <mc:Choice Requires="a14">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26</m:t>
                    </m:r>
                  </m:oMath>
                </m:oMathPara>
              </a14:m>
              <a:endParaRPr lang="en-US" sz="1100"/>
            </a:p>
          </xdr:txBody>
        </xdr:sp>
      </mc:Choice>
      <mc:Fallback xmlns="">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26</a:t>
              </a:r>
              <a:endParaRPr lang="en-US" sz="1100"/>
            </a:p>
          </xdr:txBody>
        </xdr:sp>
      </mc:Fallback>
    </mc:AlternateContent>
    <xdr:clientData/>
  </xdr:oneCellAnchor>
  <xdr:twoCellAnchor>
    <xdr:from>
      <xdr:col>3</xdr:col>
      <xdr:colOff>726086</xdr:colOff>
      <xdr:row>551</xdr:row>
      <xdr:rowOff>95640</xdr:rowOff>
    </xdr:from>
    <xdr:to>
      <xdr:col>4</xdr:col>
      <xdr:colOff>190500</xdr:colOff>
      <xdr:row>554</xdr:row>
      <xdr:rowOff>63379</xdr:rowOff>
    </xdr:to>
    <xdr:cxnSp macro="">
      <xdr:nvCxnSpPr>
        <xdr:cNvPr id="432" name="Straight Arrow Connector 431">
          <a:extLst>
            <a:ext uri="{FF2B5EF4-FFF2-40B4-BE49-F238E27FC236}">
              <a16:creationId xmlns:a16="http://schemas.microsoft.com/office/drawing/2014/main" id="{59594895-5638-2049-8914-E4F64B9B1532}"/>
            </a:ext>
          </a:extLst>
        </xdr:cNvPr>
        <xdr:cNvCxnSpPr>
          <a:stCxn id="431" idx="1"/>
          <a:endCxn id="430" idx="3"/>
        </xdr:cNvCxnSpPr>
      </xdr:nvCxnSpPr>
      <xdr:spPr>
        <a:xfrm flipH="1" flipV="1">
          <a:off x="13521753500" y="60496840"/>
          <a:ext cx="289914" cy="577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99331</xdr:colOff>
      <xdr:row>391</xdr:row>
      <xdr:rowOff>191564</xdr:rowOff>
    </xdr:from>
    <xdr:to>
      <xdr:col>8</xdr:col>
      <xdr:colOff>212851</xdr:colOff>
      <xdr:row>407</xdr:row>
      <xdr:rowOff>120615</xdr:rowOff>
    </xdr:to>
    <xdr:sp macro="" textlink="">
      <xdr:nvSpPr>
        <xdr:cNvPr id="433" name="TextBox 432">
          <a:extLst>
            <a:ext uri="{FF2B5EF4-FFF2-40B4-BE49-F238E27FC236}">
              <a16:creationId xmlns:a16="http://schemas.microsoft.com/office/drawing/2014/main" id="{7199DEDC-D479-A34A-BD3E-5FC481A91D75}"/>
            </a:ext>
          </a:extLst>
        </xdr:cNvPr>
        <xdr:cNvSpPr txBox="1"/>
      </xdr:nvSpPr>
      <xdr:spPr>
        <a:xfrm>
          <a:off x="13518175149" y="28080764"/>
          <a:ext cx="6971520" cy="3180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a:latin typeface="David" panose="020E0502060401010101" pitchFamily="34" charset="-79"/>
              <a:cs typeface="David" panose="020E0502060401010101" pitchFamily="34" charset="-79"/>
            </a:rPr>
            <a:t>עקרונית, עקומת התמורה שהצגנו מראה את גבול האפשרויות השונות של ייצור שני מוצרים במשק נתון, תוך התחשבות במגבלות של גורמי הייצור הזמינים. כאשר מדובר במגבלות של כמה גורמי ייצור חיוניים, הדבר מוסיף מורכבות לעקומה, שכן כל גורם ייצור מהווה אילוץ בפני עצמו.</a:t>
          </a:r>
        </a:p>
        <a:p>
          <a:pPr algn="r" rtl="1"/>
          <a:endParaRPr lang="he-IL" sz="1200">
            <a:solidFill>
              <a:sysClr val="windowText" lastClr="000000"/>
            </a:solidFill>
            <a:latin typeface="David" panose="020E0502060401010101" pitchFamily="34" charset="-79"/>
            <a:cs typeface="David" panose="020E0502060401010101" pitchFamily="34" charset="-79"/>
          </a:endParaRPr>
        </a:p>
        <a:p>
          <a:pPr algn="r" rtl="1"/>
          <a:r>
            <a:rPr lang="he-IL" sz="1200">
              <a:solidFill>
                <a:sysClr val="windowText" lastClr="000000"/>
              </a:solidFill>
              <a:latin typeface="David" panose="020E0502060401010101" pitchFamily="34" charset="-79"/>
              <a:cs typeface="David" panose="020E0502060401010101" pitchFamily="34" charset="-79"/>
            </a:rPr>
            <a:t>במצב זה:</a:t>
          </a:r>
        </a:p>
        <a:p>
          <a:pPr algn="r" rtl="1"/>
          <a:r>
            <a:rPr lang="he-IL" sz="1200" b="1">
              <a:solidFill>
                <a:sysClr val="windowText" lastClr="000000"/>
              </a:solidFill>
              <a:latin typeface="David" panose="020E0502060401010101" pitchFamily="34" charset="-79"/>
              <a:cs typeface="David" panose="020E0502060401010101" pitchFamily="34" charset="-79"/>
            </a:rPr>
            <a:t>גורמי ייצור רבים משפיעים על המגבלה הכוללת</a:t>
          </a:r>
          <a:r>
            <a:rPr lang="he-IL" sz="1200">
              <a:solidFill>
                <a:sysClr val="windowText" lastClr="000000"/>
              </a:solidFill>
              <a:latin typeface="David" panose="020E0502060401010101" pitchFamily="34" charset="-79"/>
              <a:cs typeface="David" panose="020E0502060401010101" pitchFamily="34" charset="-79"/>
            </a:rPr>
            <a:t>: לדוגמה, במשק המייצר אייפונים ומקבוקים תוך שימוש באלומיניום ולאפות פרגית, כל מגבלה (כמו כמות האלומיניום הזמינה או מספר הלאפות) מכתיבה את תקרת הייצור עבור שני המוצרים יחד.</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תהליך בניית עקומת התמורה</a:t>
          </a:r>
          <a:r>
            <a:rPr lang="he-IL" sz="1200">
              <a:solidFill>
                <a:sysClr val="windowText" lastClr="000000"/>
              </a:solidFill>
              <a:latin typeface="David" panose="020E0502060401010101" pitchFamily="34" charset="-79"/>
              <a:cs typeface="David" panose="020E0502060401010101" pitchFamily="34" charset="-79"/>
            </a:rPr>
            <a:t>:</a:t>
          </a:r>
        </a:p>
        <a:p>
          <a:pPr lvl="1" algn="r" rtl="1"/>
          <a:r>
            <a:rPr lang="he-IL" sz="1200">
              <a:solidFill>
                <a:sysClr val="windowText" lastClr="000000"/>
              </a:solidFill>
              <a:latin typeface="David" panose="020E0502060401010101" pitchFamily="34" charset="-79"/>
              <a:cs typeface="David" panose="020E0502060401010101" pitchFamily="34" charset="-79"/>
            </a:rPr>
            <a:t>מחשבים את היקף הייצור המקסימלי האפשרי מכל מוצר לכל מגבלת ייצור בנפרד (למשל, כמה אייפונים או מקבוקים ניתן לייצר עם כמות האלומיניום הקיימת בלבד).</a:t>
          </a:r>
        </a:p>
        <a:p>
          <a:pPr lvl="1" algn="r" rtl="1"/>
          <a:r>
            <a:rPr lang="he-IL" sz="1200">
              <a:solidFill>
                <a:sysClr val="windowText" lastClr="000000"/>
              </a:solidFill>
              <a:latin typeface="David" panose="020E0502060401010101" pitchFamily="34" charset="-79"/>
              <a:cs typeface="David" panose="020E0502060401010101" pitchFamily="34" charset="-79"/>
            </a:rPr>
            <a:t>יוצרים גרף שבו כל מגבלת ייצור מייצגת ישר, והעקומה הסופית מתקבלת מצירוף כל האילוצים (הישרים).</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נקודת החיתוך בין המגבלות</a:t>
          </a:r>
          <a:r>
            <a:rPr lang="he-IL" sz="1200">
              <a:solidFill>
                <a:sysClr val="windowText" lastClr="000000"/>
              </a:solidFill>
              <a:latin typeface="David" panose="020E0502060401010101" pitchFamily="34" charset="-79"/>
              <a:cs typeface="David" panose="020E0502060401010101" pitchFamily="34" charset="-79"/>
            </a:rPr>
            <a:t>: מציינת את תמהיל הייצור המאפשר ניצול מלא של גורמי הייצור.</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מסקנה מרכזית</a:t>
          </a:r>
          <a:r>
            <a:rPr lang="he-IL" sz="1200">
              <a:solidFill>
                <a:sysClr val="windowText" lastClr="000000"/>
              </a:solidFill>
              <a:latin typeface="David" panose="020E0502060401010101" pitchFamily="34" charset="-79"/>
              <a:cs typeface="David" panose="020E0502060401010101" pitchFamily="34" charset="-79"/>
            </a:rPr>
            <a:t>: כאשר יש כמה גורמי ייצור, העקומה נעשית מורכבת יותר, והמשמעות היא שהיעילות המקסימלית מתקיימת רק על העקומה עצמה. כל נקודה מתחת לעקומה מסמלת בזבוז משאבים, וכל נקודה מעליה אינה אפשרית.</a:t>
          </a:r>
        </a:p>
        <a:p>
          <a:pPr algn="r" rtl="1"/>
          <a:r>
            <a:rPr lang="he-IL" sz="1200">
              <a:solidFill>
                <a:sysClr val="windowText" lastClr="000000"/>
              </a:solidFill>
              <a:latin typeface="David" panose="020E0502060401010101" pitchFamily="34" charset="-79"/>
              <a:cs typeface="David" panose="020E0502060401010101" pitchFamily="34" charset="-79"/>
            </a:rPr>
            <a:t>חשוב להבין שעקומת התמורה אינה לינארית אלא נשברת בכל פעם שמגבלת ייצור מסוימת מתחילה להיות במחסור (אילוץ אפקטיבי) ובכך</a:t>
          </a:r>
          <a:r>
            <a:rPr lang="he-IL" sz="1200" baseline="0">
              <a:solidFill>
                <a:sysClr val="windowText" lastClr="000000"/>
              </a:solidFill>
              <a:latin typeface="David" panose="020E0502060401010101" pitchFamily="34" charset="-79"/>
              <a:cs typeface="David" panose="020E0502060401010101" pitchFamily="34" charset="-79"/>
            </a:rPr>
            <a:t> מגבילה את היקף הייצור</a:t>
          </a:r>
          <a:r>
            <a:rPr lang="he-IL" sz="1200">
              <a:solidFill>
                <a:sysClr val="windowText" lastClr="000000"/>
              </a:solidFill>
              <a:latin typeface="David" panose="020E0502060401010101" pitchFamily="34" charset="-79"/>
              <a:cs typeface="David" panose="020E0502060401010101" pitchFamily="34" charset="-79"/>
            </a:rPr>
            <a:t>.</a:t>
          </a:r>
        </a:p>
        <a:p>
          <a:pPr algn="r" rtl="1"/>
          <a:endParaRPr lang="en-US" sz="1200">
            <a:latin typeface="David" panose="020E0502060401010101" pitchFamily="34" charset="-79"/>
            <a:cs typeface="David" panose="020E0502060401010101" pitchFamily="34" charset="-79"/>
          </a:endParaRPr>
        </a:p>
      </xdr:txBody>
    </xdr:sp>
    <xdr:clientData/>
  </xdr:twoCellAnchor>
  <xdr:oneCellAnchor>
    <xdr:from>
      <xdr:col>4</xdr:col>
      <xdr:colOff>636496</xdr:colOff>
      <xdr:row>450</xdr:row>
      <xdr:rowOff>155825</xdr:rowOff>
    </xdr:from>
    <xdr:ext cx="3556521" cy="2790366"/>
    <xdr:pic>
      <xdr:nvPicPr>
        <xdr:cNvPr id="460" name="Picture 459">
          <a:extLst>
            <a:ext uri="{FF2B5EF4-FFF2-40B4-BE49-F238E27FC236}">
              <a16:creationId xmlns:a16="http://schemas.microsoft.com/office/drawing/2014/main" id="{BFB6E523-059E-C14E-B37D-C5B5C6572762}"/>
            </a:ext>
          </a:extLst>
        </xdr:cNvPr>
        <xdr:cNvPicPr>
          <a:picLocks noChangeAspect="1"/>
        </xdr:cNvPicPr>
      </xdr:nvPicPr>
      <xdr:blipFill>
        <a:blip xmlns:r="http://schemas.openxmlformats.org/officeDocument/2006/relationships" r:embed="rId9"/>
        <a:stretch>
          <a:fillRect/>
        </a:stretch>
      </xdr:blipFill>
      <xdr:spPr>
        <a:xfrm>
          <a:off x="13517750983" y="40033825"/>
          <a:ext cx="3556521" cy="2790366"/>
        </a:xfrm>
        <a:prstGeom prst="rect">
          <a:avLst/>
        </a:prstGeom>
      </xdr:spPr>
    </xdr:pic>
    <xdr:clientData/>
  </xdr:oneCellAnchor>
  <xdr:twoCellAnchor>
    <xdr:from>
      <xdr:col>11</xdr:col>
      <xdr:colOff>424824</xdr:colOff>
      <xdr:row>413</xdr:row>
      <xdr:rowOff>4472</xdr:rowOff>
    </xdr:from>
    <xdr:to>
      <xdr:col>11</xdr:col>
      <xdr:colOff>451655</xdr:colOff>
      <xdr:row>426</xdr:row>
      <xdr:rowOff>196761</xdr:rowOff>
    </xdr:to>
    <xdr:cxnSp macro="">
      <xdr:nvCxnSpPr>
        <xdr:cNvPr id="462" name="Straight Arrow Connector 461">
          <a:extLst>
            <a:ext uri="{FF2B5EF4-FFF2-40B4-BE49-F238E27FC236}">
              <a16:creationId xmlns:a16="http://schemas.microsoft.com/office/drawing/2014/main" id="{458F91C0-525B-C9EC-100C-F2B35C6529D7}"/>
            </a:ext>
          </a:extLst>
        </xdr:cNvPr>
        <xdr:cNvCxnSpPr/>
      </xdr:nvCxnSpPr>
      <xdr:spPr>
        <a:xfrm flipV="1">
          <a:off x="13544746761" y="83618768"/>
          <a:ext cx="26831" cy="283514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751268</xdr:colOff>
      <xdr:row>423</xdr:row>
      <xdr:rowOff>98381</xdr:rowOff>
    </xdr:from>
    <xdr:to>
      <xdr:col>12</xdr:col>
      <xdr:colOff>84965</xdr:colOff>
      <xdr:row>423</xdr:row>
      <xdr:rowOff>111796</xdr:rowOff>
    </xdr:to>
    <xdr:cxnSp macro="">
      <xdr:nvCxnSpPr>
        <xdr:cNvPr id="463" name="Straight Arrow Connector 462">
          <a:extLst>
            <a:ext uri="{FF2B5EF4-FFF2-40B4-BE49-F238E27FC236}">
              <a16:creationId xmlns:a16="http://schemas.microsoft.com/office/drawing/2014/main" id="{5D1DCD03-48A1-FF2C-609E-A0DD3D1E2DC9}"/>
            </a:ext>
          </a:extLst>
        </xdr:cNvPr>
        <xdr:cNvCxnSpPr/>
      </xdr:nvCxnSpPr>
      <xdr:spPr>
        <a:xfrm flipV="1">
          <a:off x="13544286162" y="85725001"/>
          <a:ext cx="2642852" cy="134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491901</xdr:colOff>
      <xdr:row>417</xdr:row>
      <xdr:rowOff>102852</xdr:rowOff>
    </xdr:from>
    <xdr:to>
      <xdr:col>11</xdr:col>
      <xdr:colOff>442712</xdr:colOff>
      <xdr:row>423</xdr:row>
      <xdr:rowOff>98380</xdr:rowOff>
    </xdr:to>
    <xdr:cxnSp macro="">
      <xdr:nvCxnSpPr>
        <xdr:cNvPr id="467" name="Straight Connector 466">
          <a:extLst>
            <a:ext uri="{FF2B5EF4-FFF2-40B4-BE49-F238E27FC236}">
              <a16:creationId xmlns:a16="http://schemas.microsoft.com/office/drawing/2014/main" id="{4486F014-4C7E-E2CC-D84A-6D5CC75F9454}"/>
            </a:ext>
          </a:extLst>
        </xdr:cNvPr>
        <xdr:cNvCxnSpPr/>
      </xdr:nvCxnSpPr>
      <xdr:spPr>
        <a:xfrm>
          <a:off x="13544755704" y="84522077"/>
          <a:ext cx="1605388" cy="12029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11</xdr:col>
      <xdr:colOff>111797</xdr:colOff>
      <xdr:row>416</xdr:row>
      <xdr:rowOff>186744</xdr:rowOff>
    </xdr:from>
    <xdr:ext cx="996710" cy="172098"/>
    <mc:AlternateContent xmlns:mc="http://schemas.openxmlformats.org/markup-compatibility/2006" xmlns:a14="http://schemas.microsoft.com/office/drawing/2010/main">
      <mc:Choice Requires="a14">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809402</xdr:colOff>
      <xdr:row>423</xdr:row>
      <xdr:rowOff>168856</xdr:rowOff>
    </xdr:from>
    <xdr:ext cx="996710" cy="172098"/>
    <mc:AlternateContent xmlns:mc="http://schemas.openxmlformats.org/markup-compatibility/2006" xmlns:a14="http://schemas.microsoft.com/office/drawing/2010/main">
      <mc:Choice Requires="a14">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10</xdr:col>
      <xdr:colOff>401752</xdr:colOff>
      <xdr:row>418</xdr:row>
      <xdr:rowOff>57046</xdr:rowOff>
    </xdr:from>
    <xdr:ext cx="1488612" cy="109517"/>
    <mc:AlternateContent xmlns:mc="http://schemas.openxmlformats.org/markup-compatibility/2006" xmlns:a14="http://schemas.microsoft.com/office/drawing/2010/main">
      <mc:Choice Requires="a14">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oneCellAnchor>
    <xdr:from>
      <xdr:col>9</xdr:col>
      <xdr:colOff>675247</xdr:colOff>
      <xdr:row>423</xdr:row>
      <xdr:rowOff>155440</xdr:rowOff>
    </xdr:from>
    <xdr:ext cx="996710" cy="172098"/>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10</xdr:col>
      <xdr:colOff>321973</xdr:colOff>
      <xdr:row>414</xdr:row>
      <xdr:rowOff>201232</xdr:rowOff>
    </xdr:from>
    <xdr:to>
      <xdr:col>11</xdr:col>
      <xdr:colOff>433768</xdr:colOff>
      <xdr:row>423</xdr:row>
      <xdr:rowOff>116267</xdr:rowOff>
    </xdr:to>
    <xdr:cxnSp macro="">
      <xdr:nvCxnSpPr>
        <xdr:cNvPr id="474" name="Straight Connector 473">
          <a:extLst>
            <a:ext uri="{FF2B5EF4-FFF2-40B4-BE49-F238E27FC236}">
              <a16:creationId xmlns:a16="http://schemas.microsoft.com/office/drawing/2014/main" id="{CDCB11D9-A49B-180D-7306-F07AEC7707D4}"/>
            </a:ext>
          </a:extLst>
        </xdr:cNvPr>
        <xdr:cNvCxnSpPr/>
      </xdr:nvCxnSpPr>
      <xdr:spPr>
        <a:xfrm>
          <a:off x="13544764648" y="84016760"/>
          <a:ext cx="939084" cy="17261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120740</xdr:colOff>
      <xdr:row>414</xdr:row>
      <xdr:rowOff>70476</xdr:rowOff>
    </xdr:from>
    <xdr:ext cx="996710" cy="172098"/>
    <mc:AlternateContent xmlns:mc="http://schemas.openxmlformats.org/markup-compatibility/2006" xmlns:a14="http://schemas.microsoft.com/office/drawing/2010/main">
      <mc:Choice Requires="a14">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10</xdr:col>
      <xdr:colOff>577489</xdr:colOff>
      <xdr:row>417</xdr:row>
      <xdr:rowOff>187190</xdr:rowOff>
    </xdr:from>
    <xdr:ext cx="109517" cy="1488612"/>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twoCellAnchor>
    <xdr:from>
      <xdr:col>10</xdr:col>
      <xdr:colOff>747635</xdr:colOff>
      <xdr:row>418</xdr:row>
      <xdr:rowOff>163239</xdr:rowOff>
    </xdr:from>
    <xdr:to>
      <xdr:col>11</xdr:col>
      <xdr:colOff>52236</xdr:colOff>
      <xdr:row>419</xdr:row>
      <xdr:rowOff>107737</xdr:rowOff>
    </xdr:to>
    <xdr:sp macro="" textlink="">
      <xdr:nvSpPr>
        <xdr:cNvPr id="478" name="Oval 477">
          <a:extLst>
            <a:ext uri="{FF2B5EF4-FFF2-40B4-BE49-F238E27FC236}">
              <a16:creationId xmlns:a16="http://schemas.microsoft.com/office/drawing/2014/main" id="{53158617-DCB7-2B94-F5D0-75FAD08B6B3D}"/>
            </a:ext>
          </a:extLst>
        </xdr:cNvPr>
        <xdr:cNvSpPr/>
      </xdr:nvSpPr>
      <xdr:spPr>
        <a:xfrm>
          <a:off x="13523877404" y="85266298"/>
          <a:ext cx="130591" cy="14691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607434</xdr:colOff>
      <xdr:row>416</xdr:row>
      <xdr:rowOff>47252</xdr:rowOff>
    </xdr:from>
    <xdr:ext cx="1488612" cy="109517"/>
    <mc:AlternateContent xmlns:mc="http://schemas.openxmlformats.org/markup-compatibility/2006" xmlns:a14="http://schemas.microsoft.com/office/drawing/2010/main">
      <mc:Choice Requires="a14">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100−</m:t>
                    </m:r>
                    <m:r>
                      <a:rPr lang="en-US" sz="700" b="0" i="1">
                        <a:latin typeface="Cambria Math" panose="02040503050406030204" pitchFamily="18" charset="0"/>
                      </a:rPr>
                      <m:t>𝑋</m:t>
                    </m:r>
                    <m:r>
                      <a:rPr lang="he-IL"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100−𝑋</a:t>
              </a:r>
              <a:r>
                <a:rPr lang="he-IL" sz="700" b="0" i="0">
                  <a:latin typeface="Cambria Math" panose="02040503050406030204" pitchFamily="18" charset="0"/>
                </a:rPr>
                <a:t>=150−2</a:t>
              </a:r>
              <a:r>
                <a:rPr lang="en-US" sz="700" b="0" i="0">
                  <a:latin typeface="Cambria Math" panose="02040503050406030204" pitchFamily="18" charset="0"/>
                </a:rPr>
                <a:t>𝑋</a:t>
              </a:r>
              <a:endParaRPr lang="en-US" sz="700"/>
            </a:p>
          </xdr:txBody>
        </xdr:sp>
      </mc:Fallback>
    </mc:AlternateContent>
    <xdr:clientData/>
  </xdr:oneCellAnchor>
  <xdr:oneCellAnchor>
    <xdr:from>
      <xdr:col>8</xdr:col>
      <xdr:colOff>613964</xdr:colOff>
      <xdr:row>417</xdr:row>
      <xdr:rowOff>14603</xdr:rowOff>
    </xdr:from>
    <xdr:ext cx="1488612" cy="109517"/>
    <mc:AlternateContent xmlns:mc="http://schemas.openxmlformats.org/markup-compatibility/2006" xmlns:a14="http://schemas.microsoft.com/office/drawing/2010/main">
      <mc:Choice Requires="a14">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𝑋</m:t>
                    </m:r>
                    <m:r>
                      <a:rPr lang="en-US" sz="700" b="0" i="1">
                        <a:latin typeface="Cambria Math" panose="02040503050406030204" pitchFamily="18" charset="0"/>
                      </a:rPr>
                      <m:t>=50</m:t>
                    </m:r>
                  </m:oMath>
                </m:oMathPara>
              </a14:m>
              <a:endParaRPr lang="en-US" sz="700"/>
            </a:p>
          </xdr:txBody>
        </xdr:sp>
      </mc:Choice>
      <mc:Fallback xmlns="">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𝑋=50</a:t>
              </a:r>
              <a:endParaRPr lang="en-US" sz="700"/>
            </a:p>
          </xdr:txBody>
        </xdr:sp>
      </mc:Fallback>
    </mc:AlternateContent>
    <xdr:clientData/>
  </xdr:oneCellAnchor>
  <xdr:oneCellAnchor>
    <xdr:from>
      <xdr:col>8</xdr:col>
      <xdr:colOff>636817</xdr:colOff>
      <xdr:row>417</xdr:row>
      <xdr:rowOff>184372</xdr:rowOff>
    </xdr:from>
    <xdr:ext cx="1488612" cy="109517"/>
    <mc:AlternateContent xmlns:mc="http://schemas.openxmlformats.org/markup-compatibility/2006" xmlns:a14="http://schemas.microsoft.com/office/drawing/2010/main">
      <mc:Choice Requires="a14">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=100−50=50</m:t>
                    </m:r>
                  </m:oMath>
                </m:oMathPara>
              </a14:m>
              <a:endParaRPr lang="en-US" sz="700"/>
            </a:p>
          </xdr:txBody>
        </xdr:sp>
      </mc:Choice>
      <mc:Fallback xmlns="">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𝑌=100−50=50</a:t>
              </a:r>
              <a:endParaRPr lang="en-US" sz="700"/>
            </a:p>
          </xdr:txBody>
        </xdr:sp>
      </mc:Fallback>
    </mc:AlternateContent>
    <xdr:clientData/>
  </xdr:oneCellAnchor>
  <xdr:twoCellAnchor>
    <xdr:from>
      <xdr:col>18</xdr:col>
      <xdr:colOff>386773</xdr:colOff>
      <xdr:row>429</xdr:row>
      <xdr:rowOff>184726</xdr:rowOff>
    </xdr:from>
    <xdr:to>
      <xdr:col>18</xdr:col>
      <xdr:colOff>444500</xdr:colOff>
      <xdr:row>446</xdr:row>
      <xdr:rowOff>184727</xdr:rowOff>
    </xdr:to>
    <xdr:cxnSp macro="">
      <xdr:nvCxnSpPr>
        <xdr:cNvPr id="483" name="Straight Arrow Connector 482">
          <a:extLst>
            <a:ext uri="{FF2B5EF4-FFF2-40B4-BE49-F238E27FC236}">
              <a16:creationId xmlns:a16="http://schemas.microsoft.com/office/drawing/2014/main" id="{DEFDC093-ED22-6DF6-32D9-A5BE694BB3A7}"/>
            </a:ext>
          </a:extLst>
        </xdr:cNvPr>
        <xdr:cNvCxnSpPr/>
      </xdr:nvCxnSpPr>
      <xdr:spPr>
        <a:xfrm flipV="1">
          <a:off x="13509688500" y="87335590"/>
          <a:ext cx="57727" cy="343477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11545</xdr:colOff>
      <xdr:row>444</xdr:row>
      <xdr:rowOff>86591</xdr:rowOff>
    </xdr:from>
    <xdr:to>
      <xdr:col>18</xdr:col>
      <xdr:colOff>773545</xdr:colOff>
      <xdr:row>444</xdr:row>
      <xdr:rowOff>115455</xdr:rowOff>
    </xdr:to>
    <xdr:cxnSp macro="">
      <xdr:nvCxnSpPr>
        <xdr:cNvPr id="484" name="Straight Arrow Connector 483">
          <a:extLst>
            <a:ext uri="{FF2B5EF4-FFF2-40B4-BE49-F238E27FC236}">
              <a16:creationId xmlns:a16="http://schemas.microsoft.com/office/drawing/2014/main" id="{3094B7C1-57BC-F727-F7CD-C2B13858BAD0}"/>
            </a:ext>
          </a:extLst>
        </xdr:cNvPr>
        <xdr:cNvCxnSpPr/>
      </xdr:nvCxnSpPr>
      <xdr:spPr>
        <a:xfrm flipV="1">
          <a:off x="13509359455" y="90268136"/>
          <a:ext cx="3238500" cy="2886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157084</xdr:colOff>
      <xdr:row>434</xdr:row>
      <xdr:rowOff>105356</xdr:rowOff>
    </xdr:from>
    <xdr:ext cx="996710" cy="172098"/>
    <mc:AlternateContent xmlns:mc="http://schemas.openxmlformats.org/markup-compatibility/2006" xmlns:a14="http://schemas.microsoft.com/office/drawing/2010/main">
      <mc:Choice Requires="a14">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17</xdr:col>
      <xdr:colOff>69273</xdr:colOff>
      <xdr:row>435</xdr:row>
      <xdr:rowOff>22034</xdr:rowOff>
    </xdr:from>
    <xdr:to>
      <xdr:col>18</xdr:col>
      <xdr:colOff>402302</xdr:colOff>
      <xdr:row>438</xdr:row>
      <xdr:rowOff>28863</xdr:rowOff>
    </xdr:to>
    <xdr:cxnSp macro="">
      <xdr:nvCxnSpPr>
        <xdr:cNvPr id="488" name="Straight Connector 487">
          <a:extLst>
            <a:ext uri="{FF2B5EF4-FFF2-40B4-BE49-F238E27FC236}">
              <a16:creationId xmlns:a16="http://schemas.microsoft.com/office/drawing/2014/main" id="{42ECE1D0-379F-3A55-8E2E-0E8186068AAA}"/>
            </a:ext>
          </a:extLst>
        </xdr:cNvPr>
        <xdr:cNvCxnSpPr/>
      </xdr:nvCxnSpPr>
      <xdr:spPr>
        <a:xfrm>
          <a:off x="13509730698" y="88385170"/>
          <a:ext cx="1158529" cy="61296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16</xdr:col>
      <xdr:colOff>673070</xdr:colOff>
      <xdr:row>435</xdr:row>
      <xdr:rowOff>189820</xdr:rowOff>
    </xdr:from>
    <xdr:ext cx="1488612" cy="109517"/>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twoCellAnchor>
    <xdr:from>
      <xdr:col>16</xdr:col>
      <xdr:colOff>770726</xdr:colOff>
      <xdr:row>437</xdr:row>
      <xdr:rowOff>186331</xdr:rowOff>
    </xdr:from>
    <xdr:to>
      <xdr:col>17</xdr:col>
      <xdr:colOff>75327</xdr:colOff>
      <xdr:row>438</xdr:row>
      <xdr:rowOff>130828</xdr:rowOff>
    </xdr:to>
    <xdr:sp macro="" textlink="">
      <xdr:nvSpPr>
        <xdr:cNvPr id="491" name="Oval 490">
          <a:extLst>
            <a:ext uri="{FF2B5EF4-FFF2-40B4-BE49-F238E27FC236}">
              <a16:creationId xmlns:a16="http://schemas.microsoft.com/office/drawing/2014/main" id="{A20D0CE7-407F-5640-5D12-23E8CEC937C8}"/>
            </a:ext>
          </a:extLst>
        </xdr:cNvPr>
        <xdr:cNvSpPr/>
      </xdr:nvSpPr>
      <xdr:spPr>
        <a:xfrm>
          <a:off x="13510883173" y="88953558"/>
          <a:ext cx="130101" cy="146543"/>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16</xdr:col>
      <xdr:colOff>127000</xdr:colOff>
      <xdr:row>438</xdr:row>
      <xdr:rowOff>131959</xdr:rowOff>
    </xdr:from>
    <xdr:to>
      <xdr:col>16</xdr:col>
      <xdr:colOff>808995</xdr:colOff>
      <xdr:row>444</xdr:row>
      <xdr:rowOff>127000</xdr:rowOff>
    </xdr:to>
    <xdr:cxnSp macro="">
      <xdr:nvCxnSpPr>
        <xdr:cNvPr id="492" name="Straight Connector 491">
          <a:extLst>
            <a:ext uri="{FF2B5EF4-FFF2-40B4-BE49-F238E27FC236}">
              <a16:creationId xmlns:a16="http://schemas.microsoft.com/office/drawing/2014/main" id="{DD67B970-FBC0-A6F5-A1DA-2E4E1A863E85}"/>
            </a:ext>
          </a:extLst>
        </xdr:cNvPr>
        <xdr:cNvCxnSpPr/>
      </xdr:nvCxnSpPr>
      <xdr:spPr>
        <a:xfrm>
          <a:off x="13510975005" y="89101232"/>
          <a:ext cx="681995" cy="120731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16</xdr:col>
      <xdr:colOff>335035</xdr:colOff>
      <xdr:row>437</xdr:row>
      <xdr:rowOff>112144</xdr:rowOff>
    </xdr:from>
    <xdr:ext cx="109517" cy="1488612"/>
    <mc:AlternateContent xmlns:mc="http://schemas.openxmlformats.org/markup-compatibility/2006" xmlns:a14="http://schemas.microsoft.com/office/drawing/2010/main">
      <mc:Choice Requires="a14">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oneCellAnchor>
    <xdr:from>
      <xdr:col>15</xdr:col>
      <xdr:colOff>405312</xdr:colOff>
      <xdr:row>444</xdr:row>
      <xdr:rowOff>151538</xdr:rowOff>
    </xdr:from>
    <xdr:ext cx="996710" cy="172098"/>
    <mc:AlternateContent xmlns:mc="http://schemas.openxmlformats.org/markup-compatibility/2006" xmlns:a14="http://schemas.microsoft.com/office/drawing/2010/main">
      <mc:Choice Requires="a14">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5</xdr:col>
      <xdr:colOff>402298</xdr:colOff>
      <xdr:row>594</xdr:row>
      <xdr:rowOff>15775</xdr:rowOff>
    </xdr:from>
    <xdr:to>
      <xdr:col>5</xdr:col>
      <xdr:colOff>422018</xdr:colOff>
      <xdr:row>609</xdr:row>
      <xdr:rowOff>31552</xdr:rowOff>
    </xdr:to>
    <xdr:cxnSp macro="">
      <xdr:nvCxnSpPr>
        <xdr:cNvPr id="498" name="Straight Arrow Connector 497">
          <a:extLst>
            <a:ext uri="{FF2B5EF4-FFF2-40B4-BE49-F238E27FC236}">
              <a16:creationId xmlns:a16="http://schemas.microsoft.com/office/drawing/2014/main" id="{77DC2899-06AC-816C-A3BF-45A53835A2E3}"/>
            </a:ext>
          </a:extLst>
        </xdr:cNvPr>
        <xdr:cNvCxnSpPr/>
      </xdr:nvCxnSpPr>
      <xdr:spPr>
        <a:xfrm flipV="1">
          <a:off x="13501062361" y="122566831"/>
          <a:ext cx="19720" cy="24768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631056</xdr:colOff>
      <xdr:row>606</xdr:row>
      <xdr:rowOff>126212</xdr:rowOff>
    </xdr:from>
    <xdr:to>
      <xdr:col>5</xdr:col>
      <xdr:colOff>717826</xdr:colOff>
      <xdr:row>606</xdr:row>
      <xdr:rowOff>134101</xdr:rowOff>
    </xdr:to>
    <xdr:cxnSp macro="">
      <xdr:nvCxnSpPr>
        <xdr:cNvPr id="499" name="Straight Arrow Connector 498">
          <a:extLst>
            <a:ext uri="{FF2B5EF4-FFF2-40B4-BE49-F238E27FC236}">
              <a16:creationId xmlns:a16="http://schemas.microsoft.com/office/drawing/2014/main" id="{549DFC26-F754-FF65-02D2-CE292F90E0EB}"/>
            </a:ext>
          </a:extLst>
        </xdr:cNvPr>
        <xdr:cNvCxnSpPr/>
      </xdr:nvCxnSpPr>
      <xdr:spPr>
        <a:xfrm flipV="1">
          <a:off x="13500766553" y="124523106"/>
          <a:ext cx="3384037" cy="7889"/>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496957</xdr:colOff>
      <xdr:row>598</xdr:row>
      <xdr:rowOff>132443</xdr:rowOff>
    </xdr:from>
    <xdr:ext cx="1840553" cy="172098"/>
    <mc:AlternateContent xmlns:mc="http://schemas.openxmlformats.org/markup-compatibility/2006" xmlns:a14="http://schemas.microsoft.com/office/drawing/2010/main">
      <mc:Choice Requires="a14">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351025</xdr:colOff>
      <xdr:row>606</xdr:row>
      <xdr:rowOff>199493</xdr:rowOff>
    </xdr:from>
    <xdr:ext cx="1840553" cy="172098"/>
    <mc:AlternateContent xmlns:mc="http://schemas.openxmlformats.org/markup-compatibility/2006" xmlns:a14="http://schemas.microsoft.com/office/drawing/2010/main">
      <mc:Choice Requires="a14">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500900</xdr:colOff>
      <xdr:row>599</xdr:row>
      <xdr:rowOff>19721</xdr:rowOff>
    </xdr:from>
    <xdr:to>
      <xdr:col>5</xdr:col>
      <xdr:colOff>406242</xdr:colOff>
      <xdr:row>606</xdr:row>
      <xdr:rowOff>114379</xdr:rowOff>
    </xdr:to>
    <xdr:cxnSp macro="">
      <xdr:nvCxnSpPr>
        <xdr:cNvPr id="505" name="Straight Connector 504">
          <a:extLst>
            <a:ext uri="{FF2B5EF4-FFF2-40B4-BE49-F238E27FC236}">
              <a16:creationId xmlns:a16="http://schemas.microsoft.com/office/drawing/2014/main" id="{43A5067D-D797-607B-BAE6-2F78C50DA775}"/>
            </a:ext>
          </a:extLst>
        </xdr:cNvPr>
        <xdr:cNvCxnSpPr/>
      </xdr:nvCxnSpPr>
      <xdr:spPr>
        <a:xfrm>
          <a:off x="13501078137" y="122980963"/>
          <a:ext cx="2378292" cy="1530310"/>
        </a:xfrm>
        <a:prstGeom prst="line">
          <a:avLst/>
        </a:prstGeom>
        <a:ln w="57150">
          <a:solidFill>
            <a:srgbClr val="9452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504845</xdr:colOff>
      <xdr:row>602</xdr:row>
      <xdr:rowOff>67050</xdr:rowOff>
    </xdr:from>
    <xdr:to>
      <xdr:col>5</xdr:col>
      <xdr:colOff>410186</xdr:colOff>
      <xdr:row>606</xdr:row>
      <xdr:rowOff>141987</xdr:rowOff>
    </xdr:to>
    <xdr:cxnSp macro="">
      <xdr:nvCxnSpPr>
        <xdr:cNvPr id="506" name="Straight Connector 505">
          <a:extLst>
            <a:ext uri="{FF2B5EF4-FFF2-40B4-BE49-F238E27FC236}">
              <a16:creationId xmlns:a16="http://schemas.microsoft.com/office/drawing/2014/main" id="{5F1B5513-DC38-50B1-2A9E-F999105E987A}"/>
            </a:ext>
          </a:extLst>
        </xdr:cNvPr>
        <xdr:cNvCxnSpPr/>
      </xdr:nvCxnSpPr>
      <xdr:spPr>
        <a:xfrm>
          <a:off x="13501074193" y="124258851"/>
          <a:ext cx="1553975" cy="89531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591615</xdr:colOff>
      <xdr:row>601</xdr:row>
      <xdr:rowOff>120611</xdr:rowOff>
    </xdr:from>
    <xdr:ext cx="1840553" cy="318036"/>
    <mc:AlternateContent xmlns:mc="http://schemas.openxmlformats.org/markup-compatibility/2006" xmlns:a14="http://schemas.microsoft.com/office/drawing/2010/main">
      <mc:Choice Requires="a14">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oneCellAnchor>
    <xdr:from>
      <xdr:col>2</xdr:col>
      <xdr:colOff>351025</xdr:colOff>
      <xdr:row>606</xdr:row>
      <xdr:rowOff>203437</xdr:rowOff>
    </xdr:from>
    <xdr:ext cx="1840553" cy="172098"/>
    <mc:AlternateContent xmlns:mc="http://schemas.openxmlformats.org/markup-compatibility/2006" xmlns:a14="http://schemas.microsoft.com/office/drawing/2010/main">
      <mc:Choice Requires="a14">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406243</xdr:colOff>
      <xdr:row>595</xdr:row>
      <xdr:rowOff>27609</xdr:rowOff>
    </xdr:from>
    <xdr:to>
      <xdr:col>5</xdr:col>
      <xdr:colOff>398354</xdr:colOff>
      <xdr:row>606</xdr:row>
      <xdr:rowOff>141987</xdr:rowOff>
    </xdr:to>
    <xdr:cxnSp macro="">
      <xdr:nvCxnSpPr>
        <xdr:cNvPr id="512" name="Straight Connector 511">
          <a:extLst>
            <a:ext uri="{FF2B5EF4-FFF2-40B4-BE49-F238E27FC236}">
              <a16:creationId xmlns:a16="http://schemas.microsoft.com/office/drawing/2014/main" id="{5A7D3344-D53B-AB99-D399-1DF9280D57BC}"/>
            </a:ext>
          </a:extLst>
        </xdr:cNvPr>
        <xdr:cNvCxnSpPr/>
      </xdr:nvCxnSpPr>
      <xdr:spPr>
        <a:xfrm>
          <a:off x="13501086025" y="122783758"/>
          <a:ext cx="816428" cy="2370403"/>
        </a:xfrm>
        <a:prstGeom prst="line">
          <a:avLst/>
        </a:prstGeom>
        <a:ln w="5715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504845</xdr:colOff>
      <xdr:row>594</xdr:row>
      <xdr:rowOff>152164</xdr:rowOff>
    </xdr:from>
    <xdr:ext cx="1840553" cy="172098"/>
    <mc:AlternateContent xmlns:mc="http://schemas.openxmlformats.org/markup-compatibility/2006" xmlns:a14="http://schemas.microsoft.com/office/drawing/2010/main">
      <mc:Choice Requires="a14">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3</xdr:col>
      <xdr:colOff>307640</xdr:colOff>
      <xdr:row>606</xdr:row>
      <xdr:rowOff>199494</xdr:rowOff>
    </xdr:from>
    <xdr:ext cx="1840553" cy="172098"/>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4</xdr:col>
      <xdr:colOff>658665</xdr:colOff>
      <xdr:row>602</xdr:row>
      <xdr:rowOff>177485</xdr:rowOff>
    </xdr:from>
    <xdr:to>
      <xdr:col>5</xdr:col>
      <xdr:colOff>410186</xdr:colOff>
      <xdr:row>604</xdr:row>
      <xdr:rowOff>106490</xdr:rowOff>
    </xdr:to>
    <xdr:cxnSp macro="">
      <xdr:nvCxnSpPr>
        <xdr:cNvPr id="517" name="Straight Arrow Connector 516">
          <a:extLst>
            <a:ext uri="{FF2B5EF4-FFF2-40B4-BE49-F238E27FC236}">
              <a16:creationId xmlns:a16="http://schemas.microsoft.com/office/drawing/2014/main" id="{53429A19-D809-7381-F57E-18509ED24384}"/>
            </a:ext>
          </a:extLst>
        </xdr:cNvPr>
        <xdr:cNvCxnSpPr/>
      </xdr:nvCxnSpPr>
      <xdr:spPr>
        <a:xfrm>
          <a:off x="13501074193" y="124369286"/>
          <a:ext cx="575838" cy="339192"/>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496957</xdr:colOff>
      <xdr:row>604</xdr:row>
      <xdr:rowOff>86770</xdr:rowOff>
    </xdr:from>
    <xdr:to>
      <xdr:col>4</xdr:col>
      <xdr:colOff>642889</xdr:colOff>
      <xdr:row>606</xdr:row>
      <xdr:rowOff>130155</xdr:rowOff>
    </xdr:to>
    <xdr:cxnSp macro="">
      <xdr:nvCxnSpPr>
        <xdr:cNvPr id="518" name="Straight Arrow Connector 517">
          <a:extLst>
            <a:ext uri="{FF2B5EF4-FFF2-40B4-BE49-F238E27FC236}">
              <a16:creationId xmlns:a16="http://schemas.microsoft.com/office/drawing/2014/main" id="{29DFD682-9C06-F69D-B77C-C4E50419EA9E}"/>
            </a:ext>
          </a:extLst>
        </xdr:cNvPr>
        <xdr:cNvCxnSpPr/>
      </xdr:nvCxnSpPr>
      <xdr:spPr>
        <a:xfrm>
          <a:off x="13501665807" y="124688758"/>
          <a:ext cx="145932" cy="4535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532455</xdr:colOff>
      <xdr:row>602</xdr:row>
      <xdr:rowOff>22008</xdr:rowOff>
    </xdr:from>
    <xdr:ext cx="2136361" cy="428707"/>
    <mc:AlternateContent xmlns:mc="http://schemas.openxmlformats.org/markup-compatibility/2006" xmlns:a14="http://schemas.microsoft.com/office/drawing/2010/main">
      <mc:Choice Requires="a14">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num>
                      <m:den>
                        <m:r>
                          <a:rPr lang="en-US" sz="1100" b="0" i="1">
                            <a:latin typeface="Cambria Math" panose="02040503050406030204" pitchFamily="18" charset="0"/>
                          </a:rPr>
                          <m:t>100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𝑌=66 2/3−(66 2/3)/100∗𝑋</a:t>
              </a:r>
              <a:endParaRPr lang="en-US" sz="1100"/>
            </a:p>
          </xdr:txBody>
        </xdr:sp>
      </mc:Fallback>
    </mc:AlternateContent>
    <xdr:clientData/>
  </xdr:oneCellAnchor>
  <xdr:oneCellAnchor>
    <xdr:from>
      <xdr:col>7</xdr:col>
      <xdr:colOff>579784</xdr:colOff>
      <xdr:row>607</xdr:row>
      <xdr:rowOff>14120</xdr:rowOff>
    </xdr:from>
    <xdr:ext cx="2136361" cy="316305"/>
    <mc:AlternateContent xmlns:mc="http://schemas.openxmlformats.org/markup-compatibility/2006" xmlns:a14="http://schemas.microsoft.com/office/drawing/2010/main">
      <mc:Choice Requires="a14">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400−400/40∗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619225</xdr:colOff>
      <xdr:row>608</xdr:row>
      <xdr:rowOff>191606</xdr:rowOff>
    </xdr:from>
    <xdr:ext cx="2136361" cy="172098"/>
    <mc:AlternateContent xmlns:mc="http://schemas.openxmlformats.org/markup-compatibility/2006" xmlns:a14="http://schemas.microsoft.com/office/drawing/2010/main">
      <mc:Choice Requires="a14">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7</xdr:col>
      <xdr:colOff>564009</xdr:colOff>
      <xdr:row>604</xdr:row>
      <xdr:rowOff>77226</xdr:rowOff>
    </xdr:from>
    <xdr:ext cx="2136361" cy="318036"/>
    <mc:AlternateContent xmlns:mc="http://schemas.openxmlformats.org/markup-compatibility/2006" xmlns:a14="http://schemas.microsoft.com/office/drawing/2010/main">
      <mc:Choice Requires="a14">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549898</xdr:colOff>
      <xdr:row>617</xdr:row>
      <xdr:rowOff>17253</xdr:rowOff>
    </xdr:from>
    <xdr:ext cx="2136361" cy="318036"/>
    <mc:AlternateContent xmlns:mc="http://schemas.openxmlformats.org/markup-compatibility/2006" xmlns:a14="http://schemas.microsoft.com/office/drawing/2010/main">
      <mc:Choice Requires="a14">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672142</xdr:colOff>
      <xdr:row>619</xdr:row>
      <xdr:rowOff>18745</xdr:rowOff>
    </xdr:from>
    <xdr:ext cx="2136361" cy="172098"/>
    <mc:AlternateContent xmlns:mc="http://schemas.openxmlformats.org/markup-compatibility/2006" xmlns:a14="http://schemas.microsoft.com/office/drawing/2010/main">
      <mc:Choice Requires="a14">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4</xdr:col>
      <xdr:colOff>355869</xdr:colOff>
      <xdr:row>621</xdr:row>
      <xdr:rowOff>24309</xdr:rowOff>
    </xdr:from>
    <xdr:ext cx="2136361" cy="490134"/>
    <mc:AlternateContent xmlns:mc="http://schemas.openxmlformats.org/markup-compatibility/2006" xmlns:a14="http://schemas.microsoft.com/office/drawing/2010/main">
      <mc:Choice Requires="a14">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r>
                      <a:rPr lang="he-IL" sz="1100" b="0" i="1">
                        <a:solidFill>
                          <a:sysClr val="windowText" lastClr="000000"/>
                        </a:solidFill>
                        <a:latin typeface="Cambria Math" panose="02040503050406030204" pitchFamily="18" charset="0"/>
                      </a:rPr>
                      <m:t>=</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a:p>
              <a:pPr algn="r" rtl="1"/>
              <a:endParaRPr lang="en-US" sz="1100">
                <a:solidFill>
                  <a:srgbClr val="FF0000"/>
                </a:solidFill>
              </a:endParaRPr>
            </a:p>
          </xdr:txBody>
        </xdr:sp>
      </mc:Choice>
      <mc:Fallback xmlns="">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rgbClr val="FF0000"/>
                  </a:solidFill>
                  <a:latin typeface="Cambria Math" panose="02040503050406030204" pitchFamily="18" charset="0"/>
                </a:rPr>
                <a:t>66 2/3−0.6667𝑋</a:t>
              </a:r>
              <a:r>
                <a:rPr lang="he-IL" sz="1100" b="0" i="0">
                  <a:solidFill>
                    <a:sysClr val="windowText" lastClr="000000"/>
                  </a:solidFill>
                  <a:latin typeface="Cambria Math" panose="02040503050406030204" pitchFamily="18" charset="0"/>
                </a:rPr>
                <a:t>=</a:t>
              </a:r>
              <a:r>
                <a:rPr lang="en-US" sz="1100" b="0" i="0">
                  <a:solidFill>
                    <a:srgbClr val="00B050"/>
                  </a:solidFill>
                  <a:latin typeface="Cambria Math" panose="02040503050406030204" pitchFamily="18" charset="0"/>
                </a:rPr>
                <a:t>400−10𝑋</a:t>
              </a:r>
              <a:endParaRPr lang="en-US" sz="1100">
                <a:solidFill>
                  <a:srgbClr val="00B050"/>
                </a:solidFill>
              </a:endParaRPr>
            </a:p>
            <a:p>
              <a:pPr algn="r" rtl="1"/>
              <a:endParaRPr lang="en-US" sz="1100">
                <a:solidFill>
                  <a:srgbClr val="FF0000"/>
                </a:solidFill>
              </a:endParaRPr>
            </a:p>
          </xdr:txBody>
        </xdr:sp>
      </mc:Fallback>
    </mc:AlternateContent>
    <xdr:clientData/>
  </xdr:oneCellAnchor>
  <xdr:oneCellAnchor>
    <xdr:from>
      <xdr:col>4</xdr:col>
      <xdr:colOff>546369</xdr:colOff>
      <xdr:row>623</xdr:row>
      <xdr:rowOff>27836</xdr:rowOff>
    </xdr:from>
    <xdr:ext cx="2136361" cy="172098"/>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=35.7143</m:t>
                    </m:r>
                  </m:oMath>
                </m:oMathPara>
              </a14:m>
              <a:endParaRPr lang="en-US" sz="1100">
                <a:solidFill>
                  <a:sysClr val="windowText" lastClr="000000"/>
                </a:solidFill>
              </a:endParaRPr>
            </a:p>
          </xdr:txBody>
        </xdr:sp>
      </mc:Choice>
      <mc:Fallback xmlns="">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𝑋=35.7143</a:t>
              </a:r>
              <a:endParaRPr lang="en-US" sz="1100">
                <a:solidFill>
                  <a:sysClr val="windowText" lastClr="000000"/>
                </a:solidFill>
              </a:endParaRPr>
            </a:p>
          </xdr:txBody>
        </xdr:sp>
      </mc:Fallback>
    </mc:AlternateContent>
    <xdr:clientData/>
  </xdr:oneCellAnchor>
  <xdr:oneCellAnchor>
    <xdr:from>
      <xdr:col>5</xdr:col>
      <xdr:colOff>28960</xdr:colOff>
      <xdr:row>624</xdr:row>
      <xdr:rowOff>70170</xdr:rowOff>
    </xdr:from>
    <xdr:ext cx="3701076" cy="172098"/>
    <mc:AlternateContent xmlns:mc="http://schemas.openxmlformats.org/markup-compatibility/2006" xmlns:a14="http://schemas.microsoft.com/office/drawing/2010/main">
      <mc:Choice Requires="a14">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𝑌</m:t>
                    </m:r>
                    <m:r>
                      <a:rPr lang="en-US" sz="1100" b="0" i="1">
                        <a:solidFill>
                          <a:sysClr val="windowText" lastClr="000000"/>
                        </a:solidFill>
                        <a:latin typeface="Cambria Math" panose="02040503050406030204" pitchFamily="18" charset="0"/>
                      </a:rPr>
                      <m:t>=400−10</m:t>
                    </m:r>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=400−10∗35.7143=42.857</m:t>
                    </m:r>
                  </m:oMath>
                </m:oMathPara>
              </a14:m>
              <a:endParaRPr lang="en-US" sz="1100">
                <a:solidFill>
                  <a:sysClr val="windowText" lastClr="000000"/>
                </a:solidFill>
              </a:endParaRPr>
            </a:p>
          </xdr:txBody>
        </xdr:sp>
      </mc:Choice>
      <mc:Fallback xmlns="">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𝑌=400−10𝑋=400−10∗35.7143=42.857</a:t>
              </a:r>
              <a:endParaRPr lang="en-US" sz="1100">
                <a:solidFill>
                  <a:sysClr val="windowText" lastClr="000000"/>
                </a:solidFill>
              </a:endParaRPr>
            </a:p>
          </xdr:txBody>
        </xdr:sp>
      </mc:Fallback>
    </mc:AlternateContent>
    <xdr:clientData/>
  </xdr:oneCellAnchor>
  <xdr:twoCellAnchor>
    <xdr:from>
      <xdr:col>5</xdr:col>
      <xdr:colOff>397933</xdr:colOff>
      <xdr:row>640</xdr:row>
      <xdr:rowOff>16933</xdr:rowOff>
    </xdr:from>
    <xdr:to>
      <xdr:col>5</xdr:col>
      <xdr:colOff>419100</xdr:colOff>
      <xdr:row>649</xdr:row>
      <xdr:rowOff>156633</xdr:rowOff>
    </xdr:to>
    <xdr:cxnSp macro="">
      <xdr:nvCxnSpPr>
        <xdr:cNvPr id="532" name="Straight Arrow Connector 531">
          <a:extLst>
            <a:ext uri="{FF2B5EF4-FFF2-40B4-BE49-F238E27FC236}">
              <a16:creationId xmlns:a16="http://schemas.microsoft.com/office/drawing/2014/main" id="{2DED85EE-BE0E-E6E5-CC5D-856F85379834}"/>
            </a:ext>
          </a:extLst>
        </xdr:cNvPr>
        <xdr:cNvCxnSpPr/>
      </xdr:nvCxnSpPr>
      <xdr:spPr>
        <a:xfrm flipV="1">
          <a:off x="13520445400" y="130890433"/>
          <a:ext cx="21167" cy="196850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558800</xdr:colOff>
      <xdr:row>642</xdr:row>
      <xdr:rowOff>16934</xdr:rowOff>
    </xdr:from>
    <xdr:ext cx="1840553" cy="318036"/>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twoCellAnchor>
    <xdr:from>
      <xdr:col>2</xdr:col>
      <xdr:colOff>177800</xdr:colOff>
      <xdr:row>648</xdr:row>
      <xdr:rowOff>139700</xdr:rowOff>
    </xdr:from>
    <xdr:to>
      <xdr:col>5</xdr:col>
      <xdr:colOff>690033</xdr:colOff>
      <xdr:row>648</xdr:row>
      <xdr:rowOff>139700</xdr:rowOff>
    </xdr:to>
    <xdr:cxnSp macro="">
      <xdr:nvCxnSpPr>
        <xdr:cNvPr id="534" name="Straight Arrow Connector 533">
          <a:extLst>
            <a:ext uri="{FF2B5EF4-FFF2-40B4-BE49-F238E27FC236}">
              <a16:creationId xmlns:a16="http://schemas.microsoft.com/office/drawing/2014/main" id="{B4AFEF30-C9C0-72A6-B1DC-3332373F8F68}"/>
            </a:ext>
          </a:extLst>
        </xdr:cNvPr>
        <xdr:cNvCxnSpPr/>
      </xdr:nvCxnSpPr>
      <xdr:spPr>
        <a:xfrm>
          <a:off x="13520174467" y="132638800"/>
          <a:ext cx="2988733"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732366</xdr:colOff>
      <xdr:row>648</xdr:row>
      <xdr:rowOff>182032</xdr:rowOff>
    </xdr:from>
    <xdr:ext cx="866887" cy="172098"/>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3</xdr:col>
      <xdr:colOff>385233</xdr:colOff>
      <xdr:row>642</xdr:row>
      <xdr:rowOff>89974</xdr:rowOff>
    </xdr:from>
    <xdr:ext cx="2136361" cy="231217"/>
    <mc:AlternateContent xmlns:mc="http://schemas.openxmlformats.org/markup-compatibility/2006" xmlns:a14="http://schemas.microsoft.com/office/drawing/2010/main">
      <mc:Choice Requires="a14">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𝑌</m:t>
                    </m:r>
                    <m:r>
                      <a:rPr lang="en-US" sz="800" b="0" i="1">
                        <a:solidFill>
                          <a:srgbClr val="FF0000"/>
                        </a:solidFill>
                        <a:latin typeface="Cambria Math" panose="02040503050406030204" pitchFamily="18" charset="0"/>
                      </a:rPr>
                      <m:t>=66</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2</m:t>
                        </m:r>
                      </m:num>
                      <m:den>
                        <m:r>
                          <a:rPr lang="en-US" sz="800" b="0" i="1">
                            <a:solidFill>
                              <a:srgbClr val="FF0000"/>
                            </a:solidFill>
                            <a:latin typeface="Cambria Math" panose="02040503050406030204" pitchFamily="18" charset="0"/>
                          </a:rPr>
                          <m:t>3</m:t>
                        </m:r>
                      </m:den>
                    </m:f>
                    <m:r>
                      <a:rPr lang="en-US" sz="800" b="0" i="1">
                        <a:solidFill>
                          <a:srgbClr val="FF0000"/>
                        </a:solidFill>
                        <a:latin typeface="Cambria Math" panose="02040503050406030204" pitchFamily="18" charset="0"/>
                      </a:rPr>
                      <m:t>−0.6667</m:t>
                    </m:r>
                    <m:r>
                      <a:rPr lang="en-US" sz="800" b="0" i="1">
                        <a:solidFill>
                          <a:srgbClr val="FF0000"/>
                        </a:solidFill>
                        <a:latin typeface="Cambria Math" panose="02040503050406030204" pitchFamily="18" charset="0"/>
                      </a:rPr>
                      <m:t>𝑋</m:t>
                    </m:r>
                  </m:oMath>
                </m:oMathPara>
              </a14:m>
              <a:endParaRPr lang="en-US" sz="800">
                <a:solidFill>
                  <a:srgbClr val="FF0000"/>
                </a:solidFill>
              </a:endParaRPr>
            </a:p>
          </xdr:txBody>
        </xdr:sp>
      </mc:Choice>
      <mc:Fallback xmlns="">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𝑌=66 2/3−0.6667𝑋</a:t>
              </a:r>
              <a:endParaRPr lang="en-US" sz="800">
                <a:solidFill>
                  <a:srgbClr val="FF0000"/>
                </a:solidFill>
              </a:endParaRPr>
            </a:p>
          </xdr:txBody>
        </xdr:sp>
      </mc:Fallback>
    </mc:AlternateContent>
    <xdr:clientData/>
  </xdr:oneCellAnchor>
  <xdr:oneCellAnchor>
    <xdr:from>
      <xdr:col>3</xdr:col>
      <xdr:colOff>405109</xdr:colOff>
      <xdr:row>641</xdr:row>
      <xdr:rowOff>71968</xdr:rowOff>
    </xdr:from>
    <xdr:ext cx="140808" cy="2136361"/>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solidFill>
                          <a:srgbClr val="00B050"/>
                        </a:solidFill>
                        <a:latin typeface="Cambria Math" panose="02040503050406030204" pitchFamily="18" charset="0"/>
                      </a:rPr>
                      <m:t>𝑌</m:t>
                    </m:r>
                    <m:r>
                      <a:rPr lang="en-US" sz="900" b="0" i="1">
                        <a:solidFill>
                          <a:srgbClr val="00B050"/>
                        </a:solidFill>
                        <a:latin typeface="Cambria Math" panose="02040503050406030204" pitchFamily="18" charset="0"/>
                      </a:rPr>
                      <m:t>=400−10</m:t>
                    </m:r>
                    <m:r>
                      <a:rPr lang="en-US" sz="900" b="0" i="1">
                        <a:solidFill>
                          <a:srgbClr val="00B050"/>
                        </a:solidFill>
                        <a:latin typeface="Cambria Math" panose="02040503050406030204" pitchFamily="18" charset="0"/>
                      </a:rPr>
                      <m:t>𝑋</m:t>
                    </m:r>
                  </m:oMath>
                </m:oMathPara>
              </a14:m>
              <a:endParaRPr lang="en-US" sz="900">
                <a:solidFill>
                  <a:srgbClr val="00B050"/>
                </a:solidFill>
              </a:endParaRPr>
            </a:p>
          </xdr:txBody>
        </xdr:sp>
      </mc:Choice>
      <mc:Fallback xmlns="">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solidFill>
                    <a:srgbClr val="00B050"/>
                  </a:solidFill>
                  <a:latin typeface="Cambria Math" panose="02040503050406030204" pitchFamily="18" charset="0"/>
                </a:rPr>
                <a:t>𝑌=</a:t>
              </a:r>
              <a:r>
                <a:rPr lang="he-IL" sz="900" b="0" i="0">
                  <a:solidFill>
                    <a:srgbClr val="00B050"/>
                  </a:solidFill>
                  <a:latin typeface="Cambria Math" panose="02040503050406030204" pitchFamily="18" charset="0"/>
                </a:rPr>
                <a:t>400−</a:t>
              </a:r>
              <a:r>
                <a:rPr lang="en-US" sz="900" b="0" i="0">
                  <a:solidFill>
                    <a:srgbClr val="00B050"/>
                  </a:solidFill>
                  <a:latin typeface="Cambria Math" panose="02040503050406030204" pitchFamily="18" charset="0"/>
                </a:rPr>
                <a:t>10𝑋</a:t>
              </a:r>
              <a:endParaRPr lang="en-US" sz="900">
                <a:solidFill>
                  <a:srgbClr val="00B050"/>
                </a:solidFill>
              </a:endParaRPr>
            </a:p>
          </xdr:txBody>
        </xdr:sp>
      </mc:Fallback>
    </mc:AlternateContent>
    <xdr:clientData/>
  </xdr:oneCellAnchor>
  <xdr:twoCellAnchor>
    <xdr:from>
      <xdr:col>4</xdr:col>
      <xdr:colOff>12700</xdr:colOff>
      <xdr:row>642</xdr:row>
      <xdr:rowOff>143933</xdr:rowOff>
    </xdr:from>
    <xdr:to>
      <xdr:col>5</xdr:col>
      <xdr:colOff>402167</xdr:colOff>
      <xdr:row>644</xdr:row>
      <xdr:rowOff>114300</xdr:rowOff>
    </xdr:to>
    <xdr:cxnSp macro="">
      <xdr:nvCxnSpPr>
        <xdr:cNvPr id="541" name="Straight Connector 540">
          <a:extLst>
            <a:ext uri="{FF2B5EF4-FFF2-40B4-BE49-F238E27FC236}">
              <a16:creationId xmlns:a16="http://schemas.microsoft.com/office/drawing/2014/main" id="{E0942D54-D08E-F1FB-99E1-C049090A7943}"/>
            </a:ext>
          </a:extLst>
        </xdr:cNvPr>
        <xdr:cNvCxnSpPr/>
      </xdr:nvCxnSpPr>
      <xdr:spPr>
        <a:xfrm>
          <a:off x="13520462333" y="131423833"/>
          <a:ext cx="1214967" cy="37676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325967</xdr:colOff>
      <xdr:row>644</xdr:row>
      <xdr:rowOff>118534</xdr:rowOff>
    </xdr:from>
    <xdr:to>
      <xdr:col>4</xdr:col>
      <xdr:colOff>12700</xdr:colOff>
      <xdr:row>648</xdr:row>
      <xdr:rowOff>143933</xdr:rowOff>
    </xdr:to>
    <xdr:cxnSp macro="">
      <xdr:nvCxnSpPr>
        <xdr:cNvPr id="543" name="Straight Connector 542">
          <a:extLst>
            <a:ext uri="{FF2B5EF4-FFF2-40B4-BE49-F238E27FC236}">
              <a16:creationId xmlns:a16="http://schemas.microsoft.com/office/drawing/2014/main" id="{556A1A67-E61F-2458-1250-4D9AB9894F20}"/>
            </a:ext>
          </a:extLst>
        </xdr:cNvPr>
        <xdr:cNvCxnSpPr/>
      </xdr:nvCxnSpPr>
      <xdr:spPr>
        <a:xfrm>
          <a:off x="13521677300" y="131804834"/>
          <a:ext cx="512233" cy="83819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25400</xdr:colOff>
      <xdr:row>644</xdr:row>
      <xdr:rowOff>127000</xdr:rowOff>
    </xdr:from>
    <xdr:to>
      <xdr:col>4</xdr:col>
      <xdr:colOff>29633</xdr:colOff>
      <xdr:row>648</xdr:row>
      <xdr:rowOff>143933</xdr:rowOff>
    </xdr:to>
    <xdr:cxnSp macro="">
      <xdr:nvCxnSpPr>
        <xdr:cNvPr id="546" name="Straight Connector 545">
          <a:extLst>
            <a:ext uri="{FF2B5EF4-FFF2-40B4-BE49-F238E27FC236}">
              <a16:creationId xmlns:a16="http://schemas.microsoft.com/office/drawing/2014/main" id="{CE310927-52E9-1A2C-530A-906AD5F2B3BE}"/>
            </a:ext>
          </a:extLst>
        </xdr:cNvPr>
        <xdr:cNvCxnSpPr/>
      </xdr:nvCxnSpPr>
      <xdr:spPr>
        <a:xfrm flipH="1">
          <a:off x="13521660367" y="131813300"/>
          <a:ext cx="4233" cy="829733"/>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46567</xdr:colOff>
      <xdr:row>644</xdr:row>
      <xdr:rowOff>139700</xdr:rowOff>
    </xdr:from>
    <xdr:to>
      <xdr:col>5</xdr:col>
      <xdr:colOff>355600</xdr:colOff>
      <xdr:row>644</xdr:row>
      <xdr:rowOff>139700</xdr:rowOff>
    </xdr:to>
    <xdr:cxnSp macro="">
      <xdr:nvCxnSpPr>
        <xdr:cNvPr id="548" name="Straight Connector 547">
          <a:extLst>
            <a:ext uri="{FF2B5EF4-FFF2-40B4-BE49-F238E27FC236}">
              <a16:creationId xmlns:a16="http://schemas.microsoft.com/office/drawing/2014/main" id="{D20E3BBC-5D77-79C3-40BA-C5CF041FBD9B}"/>
            </a:ext>
          </a:extLst>
        </xdr:cNvPr>
        <xdr:cNvCxnSpPr/>
      </xdr:nvCxnSpPr>
      <xdr:spPr>
        <a:xfrm flipH="1">
          <a:off x="13520508900" y="131826000"/>
          <a:ext cx="1134533" cy="0"/>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571500</xdr:colOff>
      <xdr:row>644</xdr:row>
      <xdr:rowOff>59267</xdr:rowOff>
    </xdr:from>
    <xdr:ext cx="1840553" cy="172098"/>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42.857</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42.857</a:t>
              </a:r>
              <a:endParaRPr lang="en-US" sz="1100"/>
            </a:p>
          </xdr:txBody>
        </xdr:sp>
      </mc:Fallback>
    </mc:AlternateContent>
    <xdr:clientData/>
  </xdr:oneCellAnchor>
  <xdr:oneCellAnchor>
    <xdr:from>
      <xdr:col>3</xdr:col>
      <xdr:colOff>46566</xdr:colOff>
      <xdr:row>648</xdr:row>
      <xdr:rowOff>190500</xdr:rowOff>
    </xdr:from>
    <xdr:ext cx="1840553" cy="172098"/>
    <mc:AlternateContent xmlns:mc="http://schemas.openxmlformats.org/markup-compatibility/2006" xmlns:a14="http://schemas.microsoft.com/office/drawing/2010/main">
      <mc:Choice Requires="a14">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35.7143</m:t>
                    </m:r>
                  </m:oMath>
                </m:oMathPara>
              </a14:m>
              <a:endParaRPr lang="en-US" sz="1100"/>
            </a:p>
          </xdr:txBody>
        </xdr:sp>
      </mc:Choice>
      <mc:Fallback xmlns="">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35.7143</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390408</xdr:colOff>
      <xdr:row>62</xdr:row>
      <xdr:rowOff>56445</xdr:rowOff>
    </xdr:from>
    <xdr:to>
      <xdr:col>5</xdr:col>
      <xdr:colOff>390408</xdr:colOff>
      <xdr:row>76</xdr:row>
      <xdr:rowOff>37630</xdr:rowOff>
    </xdr:to>
    <xdr:cxnSp macro="">
      <xdr:nvCxnSpPr>
        <xdr:cNvPr id="3" name="Straight Arrow Connector 2">
          <a:extLst>
            <a:ext uri="{FF2B5EF4-FFF2-40B4-BE49-F238E27FC236}">
              <a16:creationId xmlns:a16="http://schemas.microsoft.com/office/drawing/2014/main" id="{B93FD092-0003-AFBE-6562-9ACE66810C19}"/>
            </a:ext>
          </a:extLst>
        </xdr:cNvPr>
        <xdr:cNvCxnSpPr/>
      </xdr:nvCxnSpPr>
      <xdr:spPr>
        <a:xfrm flipV="1">
          <a:off x="13558995074" y="25945630"/>
          <a:ext cx="0" cy="28128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479778</xdr:colOff>
      <xdr:row>74</xdr:row>
      <xdr:rowOff>103481</xdr:rowOff>
    </xdr:from>
    <xdr:to>
      <xdr:col>6</xdr:col>
      <xdr:colOff>65852</xdr:colOff>
      <xdr:row>74</xdr:row>
      <xdr:rowOff>122297</xdr:rowOff>
    </xdr:to>
    <xdr:cxnSp macro="">
      <xdr:nvCxnSpPr>
        <xdr:cNvPr id="4" name="Straight Arrow Connector 3">
          <a:extLst>
            <a:ext uri="{FF2B5EF4-FFF2-40B4-BE49-F238E27FC236}">
              <a16:creationId xmlns:a16="http://schemas.microsoft.com/office/drawing/2014/main" id="{D33751A8-9BEA-5BA5-8616-79D66B985ADC}"/>
            </a:ext>
          </a:extLst>
        </xdr:cNvPr>
        <xdr:cNvCxnSpPr/>
      </xdr:nvCxnSpPr>
      <xdr:spPr>
        <a:xfrm>
          <a:off x="13558491778" y="28419777"/>
          <a:ext cx="3725333"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178743</xdr:colOff>
      <xdr:row>64</xdr:row>
      <xdr:rowOff>10818</xdr:rowOff>
    </xdr:from>
    <xdr:ext cx="2154649" cy="32034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he-IL" sz="1100" b="0" i="1">
                            <a:latin typeface="Cambria Math" panose="02040503050406030204" pitchFamily="18" charset="0"/>
                          </a:rPr>
                          <m:t>1</m:t>
                        </m:r>
                      </m:den>
                    </m:f>
                    <m:r>
                      <a:rPr lang="he-IL" sz="1100" b="0" i="1">
                        <a:latin typeface="Cambria Math" panose="02040503050406030204" pitchFamily="18" charset="0"/>
                      </a:rPr>
                      <m:t>=50</m:t>
                    </m:r>
                  </m:oMath>
                </m:oMathPara>
              </a14:m>
              <a:endParaRPr lang="en-US" sz="1100"/>
            </a:p>
          </xdr:txBody>
        </xdr:sp>
      </mc:Choice>
      <mc:Fallback xmlns="">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טחינה)=50/1=50</a:t>
              </a:r>
              <a:endParaRPr lang="en-US" sz="1100"/>
            </a:p>
          </xdr:txBody>
        </xdr:sp>
      </mc:Fallback>
    </mc:AlternateContent>
    <xdr:clientData/>
  </xdr:oneCellAnchor>
  <xdr:oneCellAnchor>
    <xdr:from>
      <xdr:col>8</xdr:col>
      <xdr:colOff>80418</xdr:colOff>
      <xdr:row>66</xdr:row>
      <xdr:rowOff>137818</xdr:rowOff>
    </xdr:from>
    <xdr:ext cx="2370114" cy="32149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en-US" sz="1100" b="0" i="1">
                            <a:latin typeface="Cambria Math" panose="02040503050406030204" pitchFamily="18" charset="0"/>
                          </a:rPr>
                          <m:t>0.5</m:t>
                        </m:r>
                      </m:den>
                    </m:f>
                    <m:r>
                      <a:rPr lang="he-IL" sz="1100" b="0" i="1">
                        <a:latin typeface="Cambria Math" panose="02040503050406030204" pitchFamily="18" charset="0"/>
                      </a:rPr>
                      <m:t>=</m:t>
                    </m:r>
                    <m:r>
                      <a:rPr lang="en-US" sz="1100" b="0" i="1">
                        <a:latin typeface="Cambria Math" panose="02040503050406030204" pitchFamily="18" charset="0"/>
                      </a:rPr>
                      <m:t>100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טחינה)=50/</a:t>
              </a:r>
              <a:r>
                <a:rPr lang="en-US" sz="1100" b="0" i="0">
                  <a:latin typeface="Cambria Math" panose="02040503050406030204" pitchFamily="18" charset="0"/>
                </a:rPr>
                <a:t>0.5</a:t>
              </a:r>
              <a:r>
                <a:rPr lang="he-IL" sz="1100" b="0" i="0">
                  <a:latin typeface="Cambria Math" panose="02040503050406030204" pitchFamily="18" charset="0"/>
                </a:rPr>
                <a:t>=</a:t>
              </a:r>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47039</xdr:colOff>
      <xdr:row>83</xdr:row>
      <xdr:rowOff>184855</xdr:rowOff>
    </xdr:from>
    <xdr:ext cx="2154649" cy="32034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=60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גרגירים)=60/1=60</a:t>
              </a:r>
              <a:endParaRPr lang="en-US" sz="1100"/>
            </a:p>
          </xdr:txBody>
        </xdr:sp>
      </mc:Fallback>
    </mc:AlternateContent>
    <xdr:clientData/>
  </xdr:oneCellAnchor>
  <xdr:oneCellAnchor>
    <xdr:from>
      <xdr:col>8</xdr:col>
      <xdr:colOff>56446</xdr:colOff>
      <xdr:row>85</xdr:row>
      <xdr:rowOff>198966</xdr:rowOff>
    </xdr:from>
    <xdr:ext cx="2154649"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en-US" sz="1100" b="0" i="1">
                            <a:latin typeface="Cambria Math" panose="02040503050406030204" pitchFamily="18" charset="0"/>
                          </a:rPr>
                          <m:t>2</m:t>
                        </m:r>
                      </m:den>
                    </m:f>
                    <m:r>
                      <a:rPr lang="he-IL" sz="1100" b="0" i="1">
                        <a:latin typeface="Cambria Math" panose="02040503050406030204" pitchFamily="18" charset="0"/>
                      </a:rPr>
                      <m:t>=</m:t>
                    </m:r>
                    <m:r>
                      <a:rPr lang="en-US" sz="1100" b="0" i="1">
                        <a:latin typeface="Cambria Math" panose="02040503050406030204" pitchFamily="18" charset="0"/>
                      </a:rPr>
                      <m:t>30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גרגירים)=60/</a:t>
              </a:r>
              <a:r>
                <a:rPr lang="en-US" sz="1100" b="0" i="0">
                  <a:latin typeface="Cambria Math" panose="02040503050406030204" pitchFamily="18" charset="0"/>
                </a:rPr>
                <a:t>2</a:t>
              </a:r>
              <a:r>
                <a:rPr lang="he-IL" sz="1100" b="0" i="0">
                  <a:latin typeface="Cambria Math" panose="02040503050406030204" pitchFamily="18" charset="0"/>
                </a:rPr>
                <a:t>=</a:t>
              </a:r>
              <a:r>
                <a:rPr lang="en-US" sz="1100" b="0" i="0">
                  <a:latin typeface="Cambria Math" panose="02040503050406030204" pitchFamily="18" charset="0"/>
                </a:rPr>
                <a:t>30</a:t>
              </a:r>
              <a:endParaRPr lang="en-US" sz="1100"/>
            </a:p>
          </xdr:txBody>
        </xdr:sp>
      </mc:Fallback>
    </mc:AlternateContent>
    <xdr:clientData/>
  </xdr:oneCellAnchor>
  <xdr:twoCellAnchor>
    <xdr:from>
      <xdr:col>3</xdr:col>
      <xdr:colOff>70555</xdr:colOff>
      <xdr:row>64</xdr:row>
      <xdr:rowOff>103481</xdr:rowOff>
    </xdr:from>
    <xdr:to>
      <xdr:col>5</xdr:col>
      <xdr:colOff>399815</xdr:colOff>
      <xdr:row>74</xdr:row>
      <xdr:rowOff>127000</xdr:rowOff>
    </xdr:to>
    <xdr:cxnSp macro="">
      <xdr:nvCxnSpPr>
        <xdr:cNvPr id="13" name="Straight Connector 12">
          <a:extLst>
            <a:ext uri="{FF2B5EF4-FFF2-40B4-BE49-F238E27FC236}">
              <a16:creationId xmlns:a16="http://schemas.microsoft.com/office/drawing/2014/main" id="{10AA687C-D6D9-4014-D911-8898D0BFE453}"/>
            </a:ext>
          </a:extLst>
        </xdr:cNvPr>
        <xdr:cNvCxnSpPr/>
      </xdr:nvCxnSpPr>
      <xdr:spPr>
        <a:xfrm>
          <a:off x="13558985667" y="26397185"/>
          <a:ext cx="1984963" cy="20461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315151</xdr:colOff>
      <xdr:row>64</xdr:row>
      <xdr:rowOff>34338</xdr:rowOff>
    </xdr:from>
    <xdr:ext cx="2154649"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1</xdr:col>
      <xdr:colOff>611484</xdr:colOff>
      <xdr:row>74</xdr:row>
      <xdr:rowOff>166042</xdr:rowOff>
    </xdr:from>
    <xdr:ext cx="2154649"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3</xdr:col>
      <xdr:colOff>766705</xdr:colOff>
      <xdr:row>64</xdr:row>
      <xdr:rowOff>86076</xdr:rowOff>
    </xdr:from>
    <xdr:ext cx="2154649" cy="190758"/>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8</xdr:col>
      <xdr:colOff>202715</xdr:colOff>
      <xdr:row>70</xdr:row>
      <xdr:rowOff>43744</xdr:rowOff>
    </xdr:from>
    <xdr:ext cx="2370114" cy="34458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254455</xdr:colOff>
      <xdr:row>72</xdr:row>
      <xdr:rowOff>109595</xdr:rowOff>
    </xdr:from>
    <xdr:ext cx="2370114" cy="31797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𝑌=100−100/50∗𝑋</a:t>
              </a:r>
              <a:endParaRPr lang="en-US" sz="1100"/>
            </a:p>
          </xdr:txBody>
        </xdr:sp>
      </mc:Fallback>
    </mc:AlternateContent>
    <xdr:clientData/>
  </xdr:oneCellAnchor>
  <xdr:oneCellAnchor>
    <xdr:from>
      <xdr:col>8</xdr:col>
      <xdr:colOff>329715</xdr:colOff>
      <xdr:row>74</xdr:row>
      <xdr:rowOff>142522</xdr:rowOff>
    </xdr:from>
    <xdr:ext cx="237011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=100−2∗</m:t>
                    </m:r>
                    <m:r>
                      <a:rPr lang="en-US" sz="1100" b="0" i="1">
                        <a:latin typeface="Cambria Math" panose="02040503050406030204" pitchFamily="18" charset="0"/>
                      </a:rPr>
                      <m:t>𝑋</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𝑌=100−2∗𝑋</a:t>
              </a:r>
              <a:endParaRPr lang="en-US" sz="1100"/>
            </a:p>
          </xdr:txBody>
        </xdr:sp>
      </mc:Fallback>
    </mc:AlternateContent>
    <xdr:clientData/>
  </xdr:oneCellAnchor>
  <xdr:oneCellAnchor>
    <xdr:from>
      <xdr:col>4</xdr:col>
      <xdr:colOff>259849</xdr:colOff>
      <xdr:row>64</xdr:row>
      <xdr:rowOff>171529</xdr:rowOff>
    </xdr:from>
    <xdr:ext cx="109582" cy="1482029"/>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oneCellAnchor>
    <xdr:from>
      <xdr:col>8</xdr:col>
      <xdr:colOff>19270</xdr:colOff>
      <xdr:row>88</xdr:row>
      <xdr:rowOff>100187</xdr:rowOff>
    </xdr:from>
    <xdr:ext cx="2370114" cy="34458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9862</xdr:colOff>
      <xdr:row>90</xdr:row>
      <xdr:rowOff>180150</xdr:rowOff>
    </xdr:from>
    <xdr:ext cx="2370114" cy="31803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60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𝑌=30−30/60∗𝑋</a:t>
              </a:r>
              <a:endParaRPr lang="en-US" sz="1100"/>
            </a:p>
          </xdr:txBody>
        </xdr:sp>
      </mc:Fallback>
    </mc:AlternateContent>
    <xdr:clientData/>
  </xdr:oneCellAnchor>
  <xdr:oneCellAnchor>
    <xdr:from>
      <xdr:col>8</xdr:col>
      <xdr:colOff>14566</xdr:colOff>
      <xdr:row>93</xdr:row>
      <xdr:rowOff>1409</xdr:rowOff>
    </xdr:from>
    <xdr:ext cx="2370114"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=30−0.5∗</m:t>
                    </m:r>
                    <m:r>
                      <a:rPr lang="en-US" sz="1100" b="0" i="1">
                        <a:latin typeface="Cambria Math" panose="02040503050406030204" pitchFamily="18" charset="0"/>
                      </a:rPr>
                      <m:t>𝑋</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𝑌=30−0.5∗𝑋</a:t>
              </a:r>
              <a:endParaRPr lang="en-US" sz="1100"/>
            </a:p>
          </xdr:txBody>
        </xdr:sp>
      </mc:Fallback>
    </mc:AlternateContent>
    <xdr:clientData/>
  </xdr:oneCellAnchor>
  <xdr:twoCellAnchor>
    <xdr:from>
      <xdr:col>2</xdr:col>
      <xdr:colOff>42333</xdr:colOff>
      <xdr:row>69</xdr:row>
      <xdr:rowOff>192852</xdr:rowOff>
    </xdr:from>
    <xdr:to>
      <xdr:col>5</xdr:col>
      <xdr:colOff>395112</xdr:colOff>
      <xdr:row>74</xdr:row>
      <xdr:rowOff>103482</xdr:rowOff>
    </xdr:to>
    <xdr:cxnSp macro="">
      <xdr:nvCxnSpPr>
        <xdr:cNvPr id="24" name="Straight Connector 23">
          <a:extLst>
            <a:ext uri="{FF2B5EF4-FFF2-40B4-BE49-F238E27FC236}">
              <a16:creationId xmlns:a16="http://schemas.microsoft.com/office/drawing/2014/main" id="{B2485B39-11E9-E516-938A-E74DD872DB01}"/>
            </a:ext>
          </a:extLst>
        </xdr:cNvPr>
        <xdr:cNvCxnSpPr/>
      </xdr:nvCxnSpPr>
      <xdr:spPr>
        <a:xfrm>
          <a:off x="13558990370" y="27497852"/>
          <a:ext cx="2836334" cy="92192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207419</xdr:colOff>
      <xdr:row>72</xdr:row>
      <xdr:rowOff>202066</xdr:rowOff>
    </xdr:from>
    <xdr:ext cx="2370114" cy="10958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4</xdr:col>
      <xdr:colOff>600119</xdr:colOff>
      <xdr:row>69</xdr:row>
      <xdr:rowOff>98596</xdr:rowOff>
    </xdr:from>
    <xdr:ext cx="647585" cy="19075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5</xdr:col>
      <xdr:colOff>264198</xdr:colOff>
      <xdr:row>69</xdr:row>
      <xdr:rowOff>81649</xdr:rowOff>
    </xdr:from>
    <xdr:ext cx="77303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0</xdr:col>
      <xdr:colOff>597373</xdr:colOff>
      <xdr:row>74</xdr:row>
      <xdr:rowOff>161339</xdr:rowOff>
    </xdr:from>
    <xdr:ext cx="2154649"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545629</xdr:colOff>
      <xdr:row>70</xdr:row>
      <xdr:rowOff>37630</xdr:rowOff>
    </xdr:from>
    <xdr:to>
      <xdr:col>5</xdr:col>
      <xdr:colOff>385704</xdr:colOff>
      <xdr:row>72</xdr:row>
      <xdr:rowOff>108185</xdr:rowOff>
    </xdr:to>
    <xdr:cxnSp macro="">
      <xdr:nvCxnSpPr>
        <xdr:cNvPr id="33" name="Straight Connector 32">
          <a:extLst>
            <a:ext uri="{FF2B5EF4-FFF2-40B4-BE49-F238E27FC236}">
              <a16:creationId xmlns:a16="http://schemas.microsoft.com/office/drawing/2014/main" id="{3D1CF9B8-A24E-DA8A-2549-361CD75D442B}"/>
            </a:ext>
          </a:extLst>
        </xdr:cNvPr>
        <xdr:cNvCxnSpPr/>
      </xdr:nvCxnSpPr>
      <xdr:spPr>
        <a:xfrm>
          <a:off x="13558999778" y="27544889"/>
          <a:ext cx="1495778" cy="47507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145815</xdr:colOff>
      <xdr:row>72</xdr:row>
      <xdr:rowOff>94074</xdr:rowOff>
    </xdr:from>
    <xdr:to>
      <xdr:col>3</xdr:col>
      <xdr:colOff>536222</xdr:colOff>
      <xdr:row>74</xdr:row>
      <xdr:rowOff>108185</xdr:rowOff>
    </xdr:to>
    <xdr:cxnSp macro="">
      <xdr:nvCxnSpPr>
        <xdr:cNvPr id="34" name="Straight Connector 33">
          <a:extLst>
            <a:ext uri="{FF2B5EF4-FFF2-40B4-BE49-F238E27FC236}">
              <a16:creationId xmlns:a16="http://schemas.microsoft.com/office/drawing/2014/main" id="{3C633A59-577F-7D95-8931-AB7B89EA8C94}"/>
            </a:ext>
          </a:extLst>
        </xdr:cNvPr>
        <xdr:cNvCxnSpPr/>
      </xdr:nvCxnSpPr>
      <xdr:spPr>
        <a:xfrm>
          <a:off x="13560504963" y="28005852"/>
          <a:ext cx="390407" cy="41862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517407</xdr:colOff>
      <xdr:row>72</xdr:row>
      <xdr:rowOff>117592</xdr:rowOff>
    </xdr:from>
    <xdr:to>
      <xdr:col>3</xdr:col>
      <xdr:colOff>526815</xdr:colOff>
      <xdr:row>74</xdr:row>
      <xdr:rowOff>112889</xdr:rowOff>
    </xdr:to>
    <xdr:cxnSp macro="">
      <xdr:nvCxnSpPr>
        <xdr:cNvPr id="41" name="Straight Connector 40">
          <a:extLst>
            <a:ext uri="{FF2B5EF4-FFF2-40B4-BE49-F238E27FC236}">
              <a16:creationId xmlns:a16="http://schemas.microsoft.com/office/drawing/2014/main" id="{2DBCDD25-309C-8C4F-7B5B-09060CE8365E}"/>
            </a:ext>
          </a:extLst>
        </xdr:cNvPr>
        <xdr:cNvCxnSpPr/>
      </xdr:nvCxnSpPr>
      <xdr:spPr>
        <a:xfrm>
          <a:off x="13560514370" y="28029370"/>
          <a:ext cx="9408" cy="39981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555037</xdr:colOff>
      <xdr:row>72</xdr:row>
      <xdr:rowOff>65852</xdr:rowOff>
    </xdr:from>
    <xdr:to>
      <xdr:col>5</xdr:col>
      <xdr:colOff>371593</xdr:colOff>
      <xdr:row>72</xdr:row>
      <xdr:rowOff>108185</xdr:rowOff>
    </xdr:to>
    <xdr:cxnSp macro="">
      <xdr:nvCxnSpPr>
        <xdr:cNvPr id="42" name="Straight Connector 41">
          <a:extLst>
            <a:ext uri="{FF2B5EF4-FFF2-40B4-BE49-F238E27FC236}">
              <a16:creationId xmlns:a16="http://schemas.microsoft.com/office/drawing/2014/main" id="{B4616463-1E85-A6EF-8DAF-41CF7044171F}"/>
            </a:ext>
          </a:extLst>
        </xdr:cNvPr>
        <xdr:cNvCxnSpPr/>
      </xdr:nvCxnSpPr>
      <xdr:spPr>
        <a:xfrm flipH="1" flipV="1">
          <a:off x="13559013889" y="27977630"/>
          <a:ext cx="147225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291632</xdr:colOff>
      <xdr:row>72</xdr:row>
      <xdr:rowOff>10820</xdr:rowOff>
    </xdr:from>
    <xdr:ext cx="2154649"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2</xdr:col>
      <xdr:colOff>286927</xdr:colOff>
      <xdr:row>74</xdr:row>
      <xdr:rowOff>175450</xdr:rowOff>
    </xdr:from>
    <xdr:ext cx="2154649"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twoCellAnchor editAs="oneCell">
    <xdr:from>
      <xdr:col>4</xdr:col>
      <xdr:colOff>370803</xdr:colOff>
      <xdr:row>70</xdr:row>
      <xdr:rowOff>89059</xdr:rowOff>
    </xdr:from>
    <xdr:to>
      <xdr:col>4</xdr:col>
      <xdr:colOff>587722</xdr:colOff>
      <xdr:row>71</xdr:row>
      <xdr:rowOff>154716</xdr:rowOff>
    </xdr:to>
    <xdr:pic>
      <xdr:nvPicPr>
        <xdr:cNvPr id="47" name="Picture 46">
          <a:extLst>
            <a:ext uri="{FF2B5EF4-FFF2-40B4-BE49-F238E27FC236}">
              <a16:creationId xmlns:a16="http://schemas.microsoft.com/office/drawing/2014/main" id="{7971B4E9-47B0-F1CC-0920-5C65C2CB5D07}"/>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twoCellAnchor>
  <xdr:twoCellAnchor editAs="oneCell">
    <xdr:from>
      <xdr:col>1</xdr:col>
      <xdr:colOff>625730</xdr:colOff>
      <xdr:row>65</xdr:row>
      <xdr:rowOff>42709</xdr:rowOff>
    </xdr:from>
    <xdr:to>
      <xdr:col>1</xdr:col>
      <xdr:colOff>773124</xdr:colOff>
      <xdr:row>66</xdr:row>
      <xdr:rowOff>21955</xdr:rowOff>
    </xdr:to>
    <xdr:pic>
      <xdr:nvPicPr>
        <xdr:cNvPr id="48" name="Picture 47">
          <a:extLst>
            <a:ext uri="{FF2B5EF4-FFF2-40B4-BE49-F238E27FC236}">
              <a16:creationId xmlns:a16="http://schemas.microsoft.com/office/drawing/2014/main" id="{DB0E6243-35BF-4337-C881-6FC5A1B8BC98}"/>
            </a:ext>
          </a:extLst>
        </xdr:cNvPr>
        <xdr:cNvPicPr>
          <a:picLocks noChangeAspect="1"/>
        </xdr:cNvPicPr>
      </xdr:nvPicPr>
      <xdr:blipFill>
        <a:blip xmlns:r="http://schemas.openxmlformats.org/officeDocument/2006/relationships" r:embed="rId1"/>
        <a:stretch>
          <a:fillRect/>
        </a:stretch>
      </xdr:blipFill>
      <xdr:spPr>
        <a:xfrm>
          <a:off x="13515799796" y="26759059"/>
          <a:ext cx="147394" cy="183189"/>
        </a:xfrm>
        <a:prstGeom prst="rect">
          <a:avLst/>
        </a:prstGeom>
      </xdr:spPr>
    </xdr:pic>
    <xdr:clientData/>
  </xdr:twoCellAnchor>
  <xdr:twoCellAnchor>
    <xdr:from>
      <xdr:col>4</xdr:col>
      <xdr:colOff>463503</xdr:colOff>
      <xdr:row>71</xdr:row>
      <xdr:rowOff>182483</xdr:rowOff>
    </xdr:from>
    <xdr:to>
      <xdr:col>4</xdr:col>
      <xdr:colOff>475830</xdr:colOff>
      <xdr:row>74</xdr:row>
      <xdr:rowOff>78795</xdr:rowOff>
    </xdr:to>
    <xdr:cxnSp macro="">
      <xdr:nvCxnSpPr>
        <xdr:cNvPr id="49" name="Straight Connector 48">
          <a:extLst>
            <a:ext uri="{FF2B5EF4-FFF2-40B4-BE49-F238E27FC236}">
              <a16:creationId xmlns:a16="http://schemas.microsoft.com/office/drawing/2014/main" id="{770AD34E-65F4-704A-4811-8A8BD9BBD03E}"/>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231307</xdr:colOff>
      <xdr:row>74</xdr:row>
      <xdr:rowOff>138369</xdr:rowOff>
    </xdr:from>
    <xdr:ext cx="215464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4</xdr:col>
      <xdr:colOff>610898</xdr:colOff>
      <xdr:row>71</xdr:row>
      <xdr:rowOff>13905</xdr:rowOff>
    </xdr:from>
    <xdr:to>
      <xdr:col>5</xdr:col>
      <xdr:colOff>366168</xdr:colOff>
      <xdr:row>71</xdr:row>
      <xdr:rowOff>47727</xdr:rowOff>
    </xdr:to>
    <xdr:cxnSp macro="">
      <xdr:nvCxnSpPr>
        <xdr:cNvPr id="52" name="Straight Connector 51">
          <a:extLst>
            <a:ext uri="{FF2B5EF4-FFF2-40B4-BE49-F238E27FC236}">
              <a16:creationId xmlns:a16="http://schemas.microsoft.com/office/drawing/2014/main" id="{7E452BC4-97BD-BDF8-9532-9D00798940F9}"/>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319372</xdr:colOff>
      <xdr:row>70</xdr:row>
      <xdr:rowOff>115194</xdr:rowOff>
    </xdr:from>
    <xdr:ext cx="2154649"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7</xdr:col>
      <xdr:colOff>390408</xdr:colOff>
      <xdr:row>113</xdr:row>
      <xdr:rowOff>56445</xdr:rowOff>
    </xdr:from>
    <xdr:to>
      <xdr:col>7</xdr:col>
      <xdr:colOff>390408</xdr:colOff>
      <xdr:row>127</xdr:row>
      <xdr:rowOff>37630</xdr:rowOff>
    </xdr:to>
    <xdr:cxnSp macro="">
      <xdr:nvCxnSpPr>
        <xdr:cNvPr id="57" name="Straight Arrow Connector 56">
          <a:extLst>
            <a:ext uri="{FF2B5EF4-FFF2-40B4-BE49-F238E27FC236}">
              <a16:creationId xmlns:a16="http://schemas.microsoft.com/office/drawing/2014/main" id="{5E392D46-8DE4-DD4E-8C1C-B3F046761F88}"/>
            </a:ext>
          </a:extLst>
        </xdr:cNvPr>
        <xdr:cNvCxnSpPr/>
      </xdr:nvCxnSpPr>
      <xdr:spPr>
        <a:xfrm flipV="1">
          <a:off x="13512882366" y="26160971"/>
          <a:ext cx="0" cy="28363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479778</xdr:colOff>
      <xdr:row>125</xdr:row>
      <xdr:rowOff>103481</xdr:rowOff>
    </xdr:from>
    <xdr:to>
      <xdr:col>8</xdr:col>
      <xdr:colOff>65852</xdr:colOff>
      <xdr:row>125</xdr:row>
      <xdr:rowOff>122297</xdr:rowOff>
    </xdr:to>
    <xdr:cxnSp macro="">
      <xdr:nvCxnSpPr>
        <xdr:cNvPr id="58" name="Straight Arrow Connector 57">
          <a:extLst>
            <a:ext uri="{FF2B5EF4-FFF2-40B4-BE49-F238E27FC236}">
              <a16:creationId xmlns:a16="http://schemas.microsoft.com/office/drawing/2014/main" id="{E1F00E55-0B1E-DB45-9D86-F63426D097D1}"/>
            </a:ext>
          </a:extLst>
        </xdr:cNvPr>
        <xdr:cNvCxnSpPr/>
      </xdr:nvCxnSpPr>
      <xdr:spPr>
        <a:xfrm>
          <a:off x="13512381885" y="28655306"/>
          <a:ext cx="3711257"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70555</xdr:colOff>
      <xdr:row>115</xdr:row>
      <xdr:rowOff>103481</xdr:rowOff>
    </xdr:from>
    <xdr:to>
      <xdr:col>7</xdr:col>
      <xdr:colOff>399815</xdr:colOff>
      <xdr:row>125</xdr:row>
      <xdr:rowOff>127000</xdr:rowOff>
    </xdr:to>
    <xdr:cxnSp macro="">
      <xdr:nvCxnSpPr>
        <xdr:cNvPr id="59" name="Straight Connector 58">
          <a:extLst>
            <a:ext uri="{FF2B5EF4-FFF2-40B4-BE49-F238E27FC236}">
              <a16:creationId xmlns:a16="http://schemas.microsoft.com/office/drawing/2014/main" id="{B6427517-9C56-6844-B108-C32C5008965A}"/>
            </a:ext>
          </a:extLst>
        </xdr:cNvPr>
        <xdr:cNvCxnSpPr/>
      </xdr:nvCxnSpPr>
      <xdr:spPr>
        <a:xfrm>
          <a:off x="13512872959" y="26615890"/>
          <a:ext cx="1979333" cy="20629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315151</xdr:colOff>
      <xdr:row>115</xdr:row>
      <xdr:rowOff>34338</xdr:rowOff>
    </xdr:from>
    <xdr:ext cx="2154649"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611484</xdr:colOff>
      <xdr:row>125</xdr:row>
      <xdr:rowOff>166042</xdr:rowOff>
    </xdr:from>
    <xdr:ext cx="2154649"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766705</xdr:colOff>
      <xdr:row>115</xdr:row>
      <xdr:rowOff>86076</xdr:rowOff>
    </xdr:from>
    <xdr:ext cx="2154649" cy="19075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6</xdr:col>
      <xdr:colOff>259849</xdr:colOff>
      <xdr:row>115</xdr:row>
      <xdr:rowOff>171529</xdr:rowOff>
    </xdr:from>
    <xdr:ext cx="109582" cy="1482029"/>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twoCellAnchor>
    <xdr:from>
      <xdr:col>4</xdr:col>
      <xdr:colOff>42333</xdr:colOff>
      <xdr:row>120</xdr:row>
      <xdr:rowOff>192852</xdr:rowOff>
    </xdr:from>
    <xdr:to>
      <xdr:col>7</xdr:col>
      <xdr:colOff>395112</xdr:colOff>
      <xdr:row>125</xdr:row>
      <xdr:rowOff>103482</xdr:rowOff>
    </xdr:to>
    <xdr:cxnSp macro="">
      <xdr:nvCxnSpPr>
        <xdr:cNvPr id="64" name="Straight Connector 63">
          <a:extLst>
            <a:ext uri="{FF2B5EF4-FFF2-40B4-BE49-F238E27FC236}">
              <a16:creationId xmlns:a16="http://schemas.microsoft.com/office/drawing/2014/main" id="{458E60E1-B9C2-A84E-B2F1-8A8100173E9C}"/>
            </a:ext>
          </a:extLst>
        </xdr:cNvPr>
        <xdr:cNvCxnSpPr/>
      </xdr:nvCxnSpPr>
      <xdr:spPr>
        <a:xfrm>
          <a:off x="13512877662" y="27724969"/>
          <a:ext cx="2827888" cy="93033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207419</xdr:colOff>
      <xdr:row>123</xdr:row>
      <xdr:rowOff>202066</xdr:rowOff>
    </xdr:from>
    <xdr:ext cx="2370114" cy="10958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6</xdr:col>
      <xdr:colOff>600119</xdr:colOff>
      <xdr:row>120</xdr:row>
      <xdr:rowOff>98596</xdr:rowOff>
    </xdr:from>
    <xdr:ext cx="647585" cy="190758"/>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7</xdr:col>
      <xdr:colOff>264198</xdr:colOff>
      <xdr:row>120</xdr:row>
      <xdr:rowOff>81649</xdr:rowOff>
    </xdr:from>
    <xdr:ext cx="773033"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2</xdr:col>
      <xdr:colOff>597373</xdr:colOff>
      <xdr:row>125</xdr:row>
      <xdr:rowOff>161339</xdr:rowOff>
    </xdr:from>
    <xdr:ext cx="2154649"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5</xdr:col>
      <xdr:colOff>545629</xdr:colOff>
      <xdr:row>121</xdr:row>
      <xdr:rowOff>37630</xdr:rowOff>
    </xdr:from>
    <xdr:to>
      <xdr:col>7</xdr:col>
      <xdr:colOff>385704</xdr:colOff>
      <xdr:row>123</xdr:row>
      <xdr:rowOff>108185</xdr:rowOff>
    </xdr:to>
    <xdr:cxnSp macro="">
      <xdr:nvCxnSpPr>
        <xdr:cNvPr id="69" name="Straight Connector 68">
          <a:extLst>
            <a:ext uri="{FF2B5EF4-FFF2-40B4-BE49-F238E27FC236}">
              <a16:creationId xmlns:a16="http://schemas.microsoft.com/office/drawing/2014/main" id="{2EDB037C-9E41-1F46-AE57-5EE0D3B902C9}"/>
            </a:ext>
          </a:extLst>
        </xdr:cNvPr>
        <xdr:cNvCxnSpPr/>
      </xdr:nvCxnSpPr>
      <xdr:spPr>
        <a:xfrm>
          <a:off x="13512887070" y="27773688"/>
          <a:ext cx="1490148" cy="47843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145815</xdr:colOff>
      <xdr:row>123</xdr:row>
      <xdr:rowOff>94074</xdr:rowOff>
    </xdr:from>
    <xdr:to>
      <xdr:col>5</xdr:col>
      <xdr:colOff>536222</xdr:colOff>
      <xdr:row>125</xdr:row>
      <xdr:rowOff>108185</xdr:rowOff>
    </xdr:to>
    <xdr:cxnSp macro="">
      <xdr:nvCxnSpPr>
        <xdr:cNvPr id="70" name="Straight Connector 69">
          <a:extLst>
            <a:ext uri="{FF2B5EF4-FFF2-40B4-BE49-F238E27FC236}">
              <a16:creationId xmlns:a16="http://schemas.microsoft.com/office/drawing/2014/main" id="{BB24F248-C2FE-614E-9AF3-C86512089067}"/>
            </a:ext>
          </a:extLst>
        </xdr:cNvPr>
        <xdr:cNvCxnSpPr/>
      </xdr:nvCxnSpPr>
      <xdr:spPr>
        <a:xfrm>
          <a:off x="13514386625" y="28238016"/>
          <a:ext cx="390407" cy="42199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517407</xdr:colOff>
      <xdr:row>123</xdr:row>
      <xdr:rowOff>117592</xdr:rowOff>
    </xdr:from>
    <xdr:to>
      <xdr:col>5</xdr:col>
      <xdr:colOff>526815</xdr:colOff>
      <xdr:row>125</xdr:row>
      <xdr:rowOff>112889</xdr:rowOff>
    </xdr:to>
    <xdr:cxnSp macro="">
      <xdr:nvCxnSpPr>
        <xdr:cNvPr id="71" name="Straight Connector 70">
          <a:extLst>
            <a:ext uri="{FF2B5EF4-FFF2-40B4-BE49-F238E27FC236}">
              <a16:creationId xmlns:a16="http://schemas.microsoft.com/office/drawing/2014/main" id="{07EFF21D-0843-1544-9D64-484DDB6EDB4F}"/>
            </a:ext>
          </a:extLst>
        </xdr:cNvPr>
        <xdr:cNvCxnSpPr/>
      </xdr:nvCxnSpPr>
      <xdr:spPr>
        <a:xfrm>
          <a:off x="13514396032" y="28261534"/>
          <a:ext cx="9408" cy="40318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555037</xdr:colOff>
      <xdr:row>123</xdr:row>
      <xdr:rowOff>65852</xdr:rowOff>
    </xdr:from>
    <xdr:to>
      <xdr:col>7</xdr:col>
      <xdr:colOff>371593</xdr:colOff>
      <xdr:row>123</xdr:row>
      <xdr:rowOff>108185</xdr:rowOff>
    </xdr:to>
    <xdr:cxnSp macro="">
      <xdr:nvCxnSpPr>
        <xdr:cNvPr id="72" name="Straight Connector 71">
          <a:extLst>
            <a:ext uri="{FF2B5EF4-FFF2-40B4-BE49-F238E27FC236}">
              <a16:creationId xmlns:a16="http://schemas.microsoft.com/office/drawing/2014/main" id="{EEB142D6-799F-144F-BE3E-22072219AEC0}"/>
            </a:ext>
          </a:extLst>
        </xdr:cNvPr>
        <xdr:cNvCxnSpPr/>
      </xdr:nvCxnSpPr>
      <xdr:spPr>
        <a:xfrm flipH="1" flipV="1">
          <a:off x="13512901181" y="28209794"/>
          <a:ext cx="146662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291632</xdr:colOff>
      <xdr:row>123</xdr:row>
      <xdr:rowOff>10820</xdr:rowOff>
    </xdr:from>
    <xdr:ext cx="2154649"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4</xdr:col>
      <xdr:colOff>286927</xdr:colOff>
      <xdr:row>125</xdr:row>
      <xdr:rowOff>175450</xdr:rowOff>
    </xdr:from>
    <xdr:ext cx="2154649"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oneCellAnchor>
    <xdr:from>
      <xdr:col>6</xdr:col>
      <xdr:colOff>370803</xdr:colOff>
      <xdr:row>121</xdr:row>
      <xdr:rowOff>89059</xdr:rowOff>
    </xdr:from>
    <xdr:ext cx="216919" cy="269599"/>
    <xdr:pic>
      <xdr:nvPicPr>
        <xdr:cNvPr id="75" name="Picture 74">
          <a:extLst>
            <a:ext uri="{FF2B5EF4-FFF2-40B4-BE49-F238E27FC236}">
              <a16:creationId xmlns:a16="http://schemas.microsoft.com/office/drawing/2014/main" id="{CF09B546-09C1-F34A-8EE1-0334474A0B60}"/>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oneCellAnchor>
  <xdr:twoCellAnchor>
    <xdr:from>
      <xdr:col>6</xdr:col>
      <xdr:colOff>463503</xdr:colOff>
      <xdr:row>122</xdr:row>
      <xdr:rowOff>182483</xdr:rowOff>
    </xdr:from>
    <xdr:to>
      <xdr:col>6</xdr:col>
      <xdr:colOff>475830</xdr:colOff>
      <xdr:row>125</xdr:row>
      <xdr:rowOff>78795</xdr:rowOff>
    </xdr:to>
    <xdr:cxnSp macro="">
      <xdr:nvCxnSpPr>
        <xdr:cNvPr id="77" name="Straight Connector 76">
          <a:extLst>
            <a:ext uri="{FF2B5EF4-FFF2-40B4-BE49-F238E27FC236}">
              <a16:creationId xmlns:a16="http://schemas.microsoft.com/office/drawing/2014/main" id="{D661A030-0390-9843-8011-5A730128DF82}"/>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231307</xdr:colOff>
      <xdr:row>125</xdr:row>
      <xdr:rowOff>138369</xdr:rowOff>
    </xdr:from>
    <xdr:ext cx="2154649"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6</xdr:col>
      <xdr:colOff>610898</xdr:colOff>
      <xdr:row>122</xdr:row>
      <xdr:rowOff>13905</xdr:rowOff>
    </xdr:from>
    <xdr:to>
      <xdr:col>7</xdr:col>
      <xdr:colOff>366168</xdr:colOff>
      <xdr:row>122</xdr:row>
      <xdr:rowOff>47727</xdr:rowOff>
    </xdr:to>
    <xdr:cxnSp macro="">
      <xdr:nvCxnSpPr>
        <xdr:cNvPr id="79" name="Straight Connector 78">
          <a:extLst>
            <a:ext uri="{FF2B5EF4-FFF2-40B4-BE49-F238E27FC236}">
              <a16:creationId xmlns:a16="http://schemas.microsoft.com/office/drawing/2014/main" id="{87750289-2ED1-9A42-A4ED-7C47FCD82E96}"/>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319372</xdr:colOff>
      <xdr:row>121</xdr:row>
      <xdr:rowOff>115194</xdr:rowOff>
    </xdr:from>
    <xdr:ext cx="2154649"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1</xdr:col>
      <xdr:colOff>157589</xdr:colOff>
      <xdr:row>132</xdr:row>
      <xdr:rowOff>159909</xdr:rowOff>
    </xdr:from>
    <xdr:to>
      <xdr:col>2</xdr:col>
      <xdr:colOff>655856</xdr:colOff>
      <xdr:row>133</xdr:row>
      <xdr:rowOff>199306</xdr:rowOff>
    </xdr:to>
    <xdr:sp macro="" textlink="">
      <xdr:nvSpPr>
        <xdr:cNvPr id="81" name="Left Brace 80">
          <a:extLst>
            <a:ext uri="{FF2B5EF4-FFF2-40B4-BE49-F238E27FC236}">
              <a16:creationId xmlns:a16="http://schemas.microsoft.com/office/drawing/2014/main" id="{8E635CE0-F354-A32C-9A7E-F8659A0A0E9A}"/>
            </a:ext>
          </a:extLst>
        </xdr:cNvPr>
        <xdr:cNvSpPr/>
      </xdr:nvSpPr>
      <xdr:spPr>
        <a:xfrm rot="16200000">
          <a:off x="13515632009" y="40028175"/>
          <a:ext cx="243339" cy="132330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721062</xdr:colOff>
      <xdr:row>137</xdr:row>
      <xdr:rowOff>9304</xdr:rowOff>
    </xdr:from>
    <xdr:to>
      <xdr:col>4</xdr:col>
      <xdr:colOff>725714</xdr:colOff>
      <xdr:row>139</xdr:row>
      <xdr:rowOff>23260</xdr:rowOff>
    </xdr:to>
    <xdr:cxnSp macro="">
      <xdr:nvCxnSpPr>
        <xdr:cNvPr id="83" name="Straight Arrow Connector 82">
          <a:extLst>
            <a:ext uri="{FF2B5EF4-FFF2-40B4-BE49-F238E27FC236}">
              <a16:creationId xmlns:a16="http://schemas.microsoft.com/office/drawing/2014/main" id="{96C4E9E5-8CA0-4A91-E546-BDDAD8548B27}"/>
            </a:ext>
          </a:extLst>
        </xdr:cNvPr>
        <xdr:cNvCxnSpPr/>
      </xdr:nvCxnSpPr>
      <xdr:spPr>
        <a:xfrm flipH="1">
          <a:off x="13486674286" y="41579707"/>
          <a:ext cx="4652" cy="4233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409377</xdr:colOff>
      <xdr:row>134</xdr:row>
      <xdr:rowOff>172125</xdr:rowOff>
    </xdr:from>
    <xdr:to>
      <xdr:col>4</xdr:col>
      <xdr:colOff>414029</xdr:colOff>
      <xdr:row>136</xdr:row>
      <xdr:rowOff>37216</xdr:rowOff>
    </xdr:to>
    <xdr:cxnSp macro="">
      <xdr:nvCxnSpPr>
        <xdr:cNvPr id="84" name="Straight Arrow Connector 83">
          <a:extLst>
            <a:ext uri="{FF2B5EF4-FFF2-40B4-BE49-F238E27FC236}">
              <a16:creationId xmlns:a16="http://schemas.microsoft.com/office/drawing/2014/main" id="{5BED85C5-DD32-B961-10C4-52415CC99B80}"/>
            </a:ext>
          </a:extLst>
        </xdr:cNvPr>
        <xdr:cNvCxnSpPr/>
      </xdr:nvCxnSpPr>
      <xdr:spPr>
        <a:xfrm flipH="1" flipV="1">
          <a:off x="13486985971" y="41128462"/>
          <a:ext cx="4652" cy="2744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xdr:colOff>
      <xdr:row>108</xdr:row>
      <xdr:rowOff>174709</xdr:rowOff>
    </xdr:from>
    <xdr:to>
      <xdr:col>8</xdr:col>
      <xdr:colOff>698837</xdr:colOff>
      <xdr:row>141</xdr:row>
      <xdr:rowOff>174709</xdr:rowOff>
    </xdr:to>
    <xdr:sp macro="" textlink="">
      <xdr:nvSpPr>
        <xdr:cNvPr id="86" name="Left Brace 85">
          <a:extLst>
            <a:ext uri="{FF2B5EF4-FFF2-40B4-BE49-F238E27FC236}">
              <a16:creationId xmlns:a16="http://schemas.microsoft.com/office/drawing/2014/main" id="{0AA9207F-D1E6-11DF-2E41-67C0B8A0C825}"/>
            </a:ext>
          </a:extLst>
        </xdr:cNvPr>
        <xdr:cNvSpPr/>
      </xdr:nvSpPr>
      <xdr:spPr>
        <a:xfrm>
          <a:off x="13534195132" y="35250899"/>
          <a:ext cx="698836" cy="667926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80818</xdr:colOff>
      <xdr:row>44</xdr:row>
      <xdr:rowOff>196273</xdr:rowOff>
    </xdr:from>
    <xdr:to>
      <xdr:col>3</xdr:col>
      <xdr:colOff>259773</xdr:colOff>
      <xdr:row>45</xdr:row>
      <xdr:rowOff>190500</xdr:rowOff>
    </xdr:to>
    <xdr:sp macro="" textlink="">
      <xdr:nvSpPr>
        <xdr:cNvPr id="5" name="Oval 4">
          <a:extLst>
            <a:ext uri="{FF2B5EF4-FFF2-40B4-BE49-F238E27FC236}">
              <a16:creationId xmlns:a16="http://schemas.microsoft.com/office/drawing/2014/main" id="{F223D4AE-6AA8-BCAF-9E50-DE9533711B83}"/>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44</xdr:row>
      <xdr:rowOff>1</xdr:rowOff>
    </xdr:from>
    <xdr:to>
      <xdr:col>3</xdr:col>
      <xdr:colOff>265546</xdr:colOff>
      <xdr:row>44</xdr:row>
      <xdr:rowOff>196274</xdr:rowOff>
    </xdr:to>
    <xdr:sp macro="" textlink="">
      <xdr:nvSpPr>
        <xdr:cNvPr id="35" name="Oval 34">
          <a:extLst>
            <a:ext uri="{FF2B5EF4-FFF2-40B4-BE49-F238E27FC236}">
              <a16:creationId xmlns:a16="http://schemas.microsoft.com/office/drawing/2014/main" id="{C9F6CA72-1DCD-DC66-E258-BEC124EFEED6}"/>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42</xdr:row>
      <xdr:rowOff>196274</xdr:rowOff>
    </xdr:from>
    <xdr:to>
      <xdr:col>3</xdr:col>
      <xdr:colOff>271319</xdr:colOff>
      <xdr:row>43</xdr:row>
      <xdr:rowOff>190501</xdr:rowOff>
    </xdr:to>
    <xdr:sp macro="" textlink="">
      <xdr:nvSpPr>
        <xdr:cNvPr id="36" name="Oval 35">
          <a:extLst>
            <a:ext uri="{FF2B5EF4-FFF2-40B4-BE49-F238E27FC236}">
              <a16:creationId xmlns:a16="http://schemas.microsoft.com/office/drawing/2014/main" id="{607E5002-A58F-0330-B227-241058BB7E91}"/>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42</xdr:row>
      <xdr:rowOff>5774</xdr:rowOff>
    </xdr:from>
    <xdr:to>
      <xdr:col>3</xdr:col>
      <xdr:colOff>282865</xdr:colOff>
      <xdr:row>43</xdr:row>
      <xdr:rowOff>1</xdr:rowOff>
    </xdr:to>
    <xdr:sp macro="" textlink="">
      <xdr:nvSpPr>
        <xdr:cNvPr id="56" name="Oval 55">
          <a:extLst>
            <a:ext uri="{FF2B5EF4-FFF2-40B4-BE49-F238E27FC236}">
              <a16:creationId xmlns:a16="http://schemas.microsoft.com/office/drawing/2014/main" id="{B8C7B895-C213-211D-9D62-7720B4B850A8}"/>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41</xdr:row>
      <xdr:rowOff>225136</xdr:rowOff>
    </xdr:from>
    <xdr:to>
      <xdr:col>10</xdr:col>
      <xdr:colOff>288636</xdr:colOff>
      <xdr:row>51</xdr:row>
      <xdr:rowOff>161637</xdr:rowOff>
    </xdr:to>
    <xdr:cxnSp macro="">
      <xdr:nvCxnSpPr>
        <xdr:cNvPr id="121" name="Straight Arrow Connector 120">
          <a:extLst>
            <a:ext uri="{FF2B5EF4-FFF2-40B4-BE49-F238E27FC236}">
              <a16:creationId xmlns:a16="http://schemas.microsoft.com/office/drawing/2014/main" id="{35AEAD15-31E6-10A9-6148-829C50B3B38D}"/>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41</xdr:row>
      <xdr:rowOff>1732</xdr:rowOff>
    </xdr:from>
    <xdr:ext cx="1006305"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49</xdr:row>
      <xdr:rowOff>115455</xdr:rowOff>
    </xdr:from>
    <xdr:to>
      <xdr:col>10</xdr:col>
      <xdr:colOff>588818</xdr:colOff>
      <xdr:row>49</xdr:row>
      <xdr:rowOff>127000</xdr:rowOff>
    </xdr:to>
    <xdr:cxnSp macro="">
      <xdr:nvCxnSpPr>
        <xdr:cNvPr id="131" name="Straight Arrow Connector 130">
          <a:extLst>
            <a:ext uri="{FF2B5EF4-FFF2-40B4-BE49-F238E27FC236}">
              <a16:creationId xmlns:a16="http://schemas.microsoft.com/office/drawing/2014/main" id="{B2D81E53-61DD-C0C0-2CB4-EDEE7726A38F}"/>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49</xdr:row>
      <xdr:rowOff>30596</xdr:rowOff>
    </xdr:from>
    <xdr:ext cx="10063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41</xdr:row>
      <xdr:rowOff>648277</xdr:rowOff>
    </xdr:from>
    <xdr:ext cx="10063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49</xdr:row>
      <xdr:rowOff>180687</xdr:rowOff>
    </xdr:from>
    <xdr:ext cx="100630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41</xdr:row>
      <xdr:rowOff>733136</xdr:rowOff>
    </xdr:from>
    <xdr:to>
      <xdr:col>10</xdr:col>
      <xdr:colOff>288636</xdr:colOff>
      <xdr:row>41</xdr:row>
      <xdr:rowOff>877454</xdr:rowOff>
    </xdr:to>
    <xdr:cxnSp macro="">
      <xdr:nvCxnSpPr>
        <xdr:cNvPr id="202" name="Straight Connector 201">
          <a:extLst>
            <a:ext uri="{FF2B5EF4-FFF2-40B4-BE49-F238E27FC236}">
              <a16:creationId xmlns:a16="http://schemas.microsoft.com/office/drawing/2014/main" id="{0D7F23D4-2835-6EAF-D6EF-375B4F0BC272}"/>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41</xdr:row>
      <xdr:rowOff>865909</xdr:rowOff>
    </xdr:from>
    <xdr:to>
      <xdr:col>9</xdr:col>
      <xdr:colOff>606137</xdr:colOff>
      <xdr:row>41</xdr:row>
      <xdr:rowOff>1310409</xdr:rowOff>
    </xdr:to>
    <xdr:cxnSp macro="">
      <xdr:nvCxnSpPr>
        <xdr:cNvPr id="204" name="Straight Connector 203">
          <a:extLst>
            <a:ext uri="{FF2B5EF4-FFF2-40B4-BE49-F238E27FC236}">
              <a16:creationId xmlns:a16="http://schemas.microsoft.com/office/drawing/2014/main" id="{9C76876F-0492-F5EF-B44B-143BD7525172}"/>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41</xdr:row>
      <xdr:rowOff>1316184</xdr:rowOff>
    </xdr:from>
    <xdr:to>
      <xdr:col>8</xdr:col>
      <xdr:colOff>721590</xdr:colOff>
      <xdr:row>44</xdr:row>
      <xdr:rowOff>184727</xdr:rowOff>
    </xdr:to>
    <xdr:cxnSp macro="">
      <xdr:nvCxnSpPr>
        <xdr:cNvPr id="210" name="Straight Connector 209">
          <a:extLst>
            <a:ext uri="{FF2B5EF4-FFF2-40B4-BE49-F238E27FC236}">
              <a16:creationId xmlns:a16="http://schemas.microsoft.com/office/drawing/2014/main" id="{E2A90937-0BA6-4A7E-2875-5F09C1F54954}"/>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44</xdr:row>
      <xdr:rowOff>167412</xdr:rowOff>
    </xdr:from>
    <xdr:to>
      <xdr:col>7</xdr:col>
      <xdr:colOff>906319</xdr:colOff>
      <xdr:row>49</xdr:row>
      <xdr:rowOff>121228</xdr:rowOff>
    </xdr:to>
    <xdr:cxnSp macro="">
      <xdr:nvCxnSpPr>
        <xdr:cNvPr id="214" name="Straight Connector 213">
          <a:extLst>
            <a:ext uri="{FF2B5EF4-FFF2-40B4-BE49-F238E27FC236}">
              <a16:creationId xmlns:a16="http://schemas.microsoft.com/office/drawing/2014/main" id="{F64C7D63-C896-81EB-CD39-B31CF731CEC8}"/>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49</xdr:row>
      <xdr:rowOff>140277</xdr:rowOff>
    </xdr:from>
    <xdr:ext cx="1006305"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49</xdr:row>
      <xdr:rowOff>151822</xdr:rowOff>
    </xdr:from>
    <xdr:ext cx="1006305"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49</xdr:row>
      <xdr:rowOff>169141</xdr:rowOff>
    </xdr:from>
    <xdr:ext cx="1006305"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41</xdr:row>
      <xdr:rowOff>819727</xdr:rowOff>
    </xdr:from>
    <xdr:to>
      <xdr:col>9</xdr:col>
      <xdr:colOff>658092</xdr:colOff>
      <xdr:row>41</xdr:row>
      <xdr:rowOff>1016000</xdr:rowOff>
    </xdr:to>
    <xdr:sp macro="" textlink="">
      <xdr:nvSpPr>
        <xdr:cNvPr id="291" name="Oval 290">
          <a:extLst>
            <a:ext uri="{FF2B5EF4-FFF2-40B4-BE49-F238E27FC236}">
              <a16:creationId xmlns:a16="http://schemas.microsoft.com/office/drawing/2014/main" id="{F2C3797D-5B9E-464F-B676-C9F15462C3C8}"/>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41</xdr:row>
      <xdr:rowOff>1229591</xdr:rowOff>
    </xdr:from>
    <xdr:to>
      <xdr:col>8</xdr:col>
      <xdr:colOff>802410</xdr:colOff>
      <xdr:row>41</xdr:row>
      <xdr:rowOff>1425864</xdr:rowOff>
    </xdr:to>
    <xdr:sp macro="" textlink="">
      <xdr:nvSpPr>
        <xdr:cNvPr id="292" name="Oval 291">
          <a:extLst>
            <a:ext uri="{FF2B5EF4-FFF2-40B4-BE49-F238E27FC236}">
              <a16:creationId xmlns:a16="http://schemas.microsoft.com/office/drawing/2014/main" id="{5B8AAFF5-AC87-BD0E-B492-CBEE2309E015}"/>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44</xdr:row>
      <xdr:rowOff>75046</xdr:rowOff>
    </xdr:from>
    <xdr:to>
      <xdr:col>8</xdr:col>
      <xdr:colOff>1</xdr:colOff>
      <xdr:row>45</xdr:row>
      <xdr:rowOff>69273</xdr:rowOff>
    </xdr:to>
    <xdr:sp macro="" textlink="">
      <xdr:nvSpPr>
        <xdr:cNvPr id="293" name="Oval 292">
          <a:extLst>
            <a:ext uri="{FF2B5EF4-FFF2-40B4-BE49-F238E27FC236}">
              <a16:creationId xmlns:a16="http://schemas.microsoft.com/office/drawing/2014/main" id="{ECDD035A-3672-306D-AD21-21C5BD781EC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48</xdr:row>
      <xdr:rowOff>196273</xdr:rowOff>
    </xdr:from>
    <xdr:to>
      <xdr:col>7</xdr:col>
      <xdr:colOff>404092</xdr:colOff>
      <xdr:row>49</xdr:row>
      <xdr:rowOff>190501</xdr:rowOff>
    </xdr:to>
    <xdr:sp macro="" textlink="">
      <xdr:nvSpPr>
        <xdr:cNvPr id="296" name="Oval 295">
          <a:extLst>
            <a:ext uri="{FF2B5EF4-FFF2-40B4-BE49-F238E27FC236}">
              <a16:creationId xmlns:a16="http://schemas.microsoft.com/office/drawing/2014/main" id="{6C5C1FF1-80E6-7030-A0DE-687B0B0DB891}"/>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41</xdr:row>
      <xdr:rowOff>856096</xdr:rowOff>
    </xdr:from>
    <xdr:ext cx="1006305"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41</xdr:row>
      <xdr:rowOff>1265961</xdr:rowOff>
    </xdr:from>
    <xdr:ext cx="1006305"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44</xdr:row>
      <xdr:rowOff>99869</xdr:rowOff>
    </xdr:from>
    <xdr:ext cx="100630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48</xdr:row>
      <xdr:rowOff>128733</xdr:rowOff>
    </xdr:from>
    <xdr:ext cx="1006305"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41</xdr:row>
      <xdr:rowOff>654049</xdr:rowOff>
    </xdr:from>
    <xdr:ext cx="1006305"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41</xdr:row>
      <xdr:rowOff>1069686</xdr:rowOff>
    </xdr:from>
    <xdr:ext cx="1006305" cy="172227"/>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43</xdr:row>
      <xdr:rowOff>146050</xdr:rowOff>
    </xdr:from>
    <xdr:ext cx="1006305"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41</xdr:row>
      <xdr:rowOff>694458</xdr:rowOff>
    </xdr:from>
    <xdr:ext cx="365531"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41</xdr:row>
      <xdr:rowOff>983094</xdr:rowOff>
    </xdr:from>
    <xdr:ext cx="36553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42</xdr:row>
      <xdr:rowOff>59458</xdr:rowOff>
    </xdr:from>
    <xdr:ext cx="365531"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46</xdr:row>
      <xdr:rowOff>128731</xdr:rowOff>
    </xdr:from>
    <xdr:ext cx="365531"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twoCellAnchor>
    <xdr:from>
      <xdr:col>3</xdr:col>
      <xdr:colOff>80818</xdr:colOff>
      <xdr:row>64</xdr:row>
      <xdr:rowOff>196273</xdr:rowOff>
    </xdr:from>
    <xdr:to>
      <xdr:col>3</xdr:col>
      <xdr:colOff>259773</xdr:colOff>
      <xdr:row>65</xdr:row>
      <xdr:rowOff>190500</xdr:rowOff>
    </xdr:to>
    <xdr:sp macro="" textlink="">
      <xdr:nvSpPr>
        <xdr:cNvPr id="355" name="Oval 354">
          <a:extLst>
            <a:ext uri="{FF2B5EF4-FFF2-40B4-BE49-F238E27FC236}">
              <a16:creationId xmlns:a16="http://schemas.microsoft.com/office/drawing/2014/main" id="{F4D57013-A92B-BD4A-87C8-1AE4E62FF38D}"/>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64</xdr:row>
      <xdr:rowOff>1</xdr:rowOff>
    </xdr:from>
    <xdr:to>
      <xdr:col>3</xdr:col>
      <xdr:colOff>265546</xdr:colOff>
      <xdr:row>64</xdr:row>
      <xdr:rowOff>196274</xdr:rowOff>
    </xdr:to>
    <xdr:sp macro="" textlink="">
      <xdr:nvSpPr>
        <xdr:cNvPr id="356" name="Oval 355">
          <a:extLst>
            <a:ext uri="{FF2B5EF4-FFF2-40B4-BE49-F238E27FC236}">
              <a16:creationId xmlns:a16="http://schemas.microsoft.com/office/drawing/2014/main" id="{FE398B1F-F9E6-3E45-B256-B2AF3E545515}"/>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62</xdr:row>
      <xdr:rowOff>196274</xdr:rowOff>
    </xdr:from>
    <xdr:to>
      <xdr:col>3</xdr:col>
      <xdr:colOff>271319</xdr:colOff>
      <xdr:row>63</xdr:row>
      <xdr:rowOff>190501</xdr:rowOff>
    </xdr:to>
    <xdr:sp macro="" textlink="">
      <xdr:nvSpPr>
        <xdr:cNvPr id="357" name="Oval 356">
          <a:extLst>
            <a:ext uri="{FF2B5EF4-FFF2-40B4-BE49-F238E27FC236}">
              <a16:creationId xmlns:a16="http://schemas.microsoft.com/office/drawing/2014/main" id="{E95C95B3-B9AB-7F42-BB58-950FDC59C19D}"/>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62</xdr:row>
      <xdr:rowOff>5774</xdr:rowOff>
    </xdr:from>
    <xdr:to>
      <xdr:col>3</xdr:col>
      <xdr:colOff>282865</xdr:colOff>
      <xdr:row>63</xdr:row>
      <xdr:rowOff>1</xdr:rowOff>
    </xdr:to>
    <xdr:sp macro="" textlink="">
      <xdr:nvSpPr>
        <xdr:cNvPr id="358" name="Oval 357">
          <a:extLst>
            <a:ext uri="{FF2B5EF4-FFF2-40B4-BE49-F238E27FC236}">
              <a16:creationId xmlns:a16="http://schemas.microsoft.com/office/drawing/2014/main" id="{A8A54836-4B7F-DF4F-A42F-62B53CCCCAF9}"/>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61</xdr:row>
      <xdr:rowOff>225136</xdr:rowOff>
    </xdr:from>
    <xdr:to>
      <xdr:col>10</xdr:col>
      <xdr:colOff>288636</xdr:colOff>
      <xdr:row>71</xdr:row>
      <xdr:rowOff>161637</xdr:rowOff>
    </xdr:to>
    <xdr:cxnSp macro="">
      <xdr:nvCxnSpPr>
        <xdr:cNvPr id="359" name="Straight Arrow Connector 358">
          <a:extLst>
            <a:ext uri="{FF2B5EF4-FFF2-40B4-BE49-F238E27FC236}">
              <a16:creationId xmlns:a16="http://schemas.microsoft.com/office/drawing/2014/main" id="{DBFDDF04-623E-2541-BE59-B9F10B12DE05}"/>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61</xdr:row>
      <xdr:rowOff>1732</xdr:rowOff>
    </xdr:from>
    <xdr:ext cx="1006305"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69</xdr:row>
      <xdr:rowOff>115455</xdr:rowOff>
    </xdr:from>
    <xdr:to>
      <xdr:col>10</xdr:col>
      <xdr:colOff>588818</xdr:colOff>
      <xdr:row>69</xdr:row>
      <xdr:rowOff>127000</xdr:rowOff>
    </xdr:to>
    <xdr:cxnSp macro="">
      <xdr:nvCxnSpPr>
        <xdr:cNvPr id="361" name="Straight Arrow Connector 360">
          <a:extLst>
            <a:ext uri="{FF2B5EF4-FFF2-40B4-BE49-F238E27FC236}">
              <a16:creationId xmlns:a16="http://schemas.microsoft.com/office/drawing/2014/main" id="{3F7DAA34-0C5E-5343-BA09-6AD11E932B15}"/>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69</xdr:row>
      <xdr:rowOff>30596</xdr:rowOff>
    </xdr:from>
    <xdr:ext cx="1006305"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61</xdr:row>
      <xdr:rowOff>648277</xdr:rowOff>
    </xdr:from>
    <xdr:ext cx="1006305"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69</xdr:row>
      <xdr:rowOff>180687</xdr:rowOff>
    </xdr:from>
    <xdr:ext cx="1006305" cy="172227"/>
    <mc:AlternateContent xmlns:mc="http://schemas.openxmlformats.org/markup-compatibility/2006" xmlns:a14="http://schemas.microsoft.com/office/drawing/2010/main">
      <mc:Choice Requires="a14">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61</xdr:row>
      <xdr:rowOff>733136</xdr:rowOff>
    </xdr:from>
    <xdr:to>
      <xdr:col>10</xdr:col>
      <xdr:colOff>288636</xdr:colOff>
      <xdr:row>61</xdr:row>
      <xdr:rowOff>877454</xdr:rowOff>
    </xdr:to>
    <xdr:cxnSp macro="">
      <xdr:nvCxnSpPr>
        <xdr:cNvPr id="365" name="Straight Connector 364">
          <a:extLst>
            <a:ext uri="{FF2B5EF4-FFF2-40B4-BE49-F238E27FC236}">
              <a16:creationId xmlns:a16="http://schemas.microsoft.com/office/drawing/2014/main" id="{CEBCE62F-2978-EC42-8626-0269069E2937}"/>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61</xdr:row>
      <xdr:rowOff>865909</xdr:rowOff>
    </xdr:from>
    <xdr:to>
      <xdr:col>9</xdr:col>
      <xdr:colOff>606137</xdr:colOff>
      <xdr:row>61</xdr:row>
      <xdr:rowOff>1310409</xdr:rowOff>
    </xdr:to>
    <xdr:cxnSp macro="">
      <xdr:nvCxnSpPr>
        <xdr:cNvPr id="366" name="Straight Connector 365">
          <a:extLst>
            <a:ext uri="{FF2B5EF4-FFF2-40B4-BE49-F238E27FC236}">
              <a16:creationId xmlns:a16="http://schemas.microsoft.com/office/drawing/2014/main" id="{7DFF9C3C-0366-5B42-9670-A8A4B44A118D}"/>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61</xdr:row>
      <xdr:rowOff>1316184</xdr:rowOff>
    </xdr:from>
    <xdr:to>
      <xdr:col>8</xdr:col>
      <xdr:colOff>721590</xdr:colOff>
      <xdr:row>64</xdr:row>
      <xdr:rowOff>184727</xdr:rowOff>
    </xdr:to>
    <xdr:cxnSp macro="">
      <xdr:nvCxnSpPr>
        <xdr:cNvPr id="367" name="Straight Connector 366">
          <a:extLst>
            <a:ext uri="{FF2B5EF4-FFF2-40B4-BE49-F238E27FC236}">
              <a16:creationId xmlns:a16="http://schemas.microsoft.com/office/drawing/2014/main" id="{DC1A4FA5-41C4-4F4B-A5E9-08EDEFFE90A2}"/>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64</xdr:row>
      <xdr:rowOff>167412</xdr:rowOff>
    </xdr:from>
    <xdr:to>
      <xdr:col>7</xdr:col>
      <xdr:colOff>906319</xdr:colOff>
      <xdr:row>69</xdr:row>
      <xdr:rowOff>121228</xdr:rowOff>
    </xdr:to>
    <xdr:cxnSp macro="">
      <xdr:nvCxnSpPr>
        <xdr:cNvPr id="368" name="Straight Connector 367">
          <a:extLst>
            <a:ext uri="{FF2B5EF4-FFF2-40B4-BE49-F238E27FC236}">
              <a16:creationId xmlns:a16="http://schemas.microsoft.com/office/drawing/2014/main" id="{DD43D113-F87A-3D46-BD19-C6EF39E17DDB}"/>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69</xdr:row>
      <xdr:rowOff>140277</xdr:rowOff>
    </xdr:from>
    <xdr:ext cx="1006305"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69</xdr:row>
      <xdr:rowOff>151822</xdr:rowOff>
    </xdr:from>
    <xdr:ext cx="1006305"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69</xdr:row>
      <xdr:rowOff>169141</xdr:rowOff>
    </xdr:from>
    <xdr:ext cx="1006305"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61</xdr:row>
      <xdr:rowOff>819727</xdr:rowOff>
    </xdr:from>
    <xdr:to>
      <xdr:col>9</xdr:col>
      <xdr:colOff>658092</xdr:colOff>
      <xdr:row>61</xdr:row>
      <xdr:rowOff>1016000</xdr:rowOff>
    </xdr:to>
    <xdr:sp macro="" textlink="">
      <xdr:nvSpPr>
        <xdr:cNvPr id="372" name="Oval 371">
          <a:extLst>
            <a:ext uri="{FF2B5EF4-FFF2-40B4-BE49-F238E27FC236}">
              <a16:creationId xmlns:a16="http://schemas.microsoft.com/office/drawing/2014/main" id="{4E620E5A-8B26-0440-9586-0F9884533CB9}"/>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61</xdr:row>
      <xdr:rowOff>1229591</xdr:rowOff>
    </xdr:from>
    <xdr:to>
      <xdr:col>8</xdr:col>
      <xdr:colOff>802410</xdr:colOff>
      <xdr:row>61</xdr:row>
      <xdr:rowOff>1425864</xdr:rowOff>
    </xdr:to>
    <xdr:sp macro="" textlink="">
      <xdr:nvSpPr>
        <xdr:cNvPr id="373" name="Oval 372">
          <a:extLst>
            <a:ext uri="{FF2B5EF4-FFF2-40B4-BE49-F238E27FC236}">
              <a16:creationId xmlns:a16="http://schemas.microsoft.com/office/drawing/2014/main" id="{D4E0B8C2-44D7-3A4D-B32A-6930A4B19E1A}"/>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64</xdr:row>
      <xdr:rowOff>75046</xdr:rowOff>
    </xdr:from>
    <xdr:to>
      <xdr:col>8</xdr:col>
      <xdr:colOff>1</xdr:colOff>
      <xdr:row>65</xdr:row>
      <xdr:rowOff>69273</xdr:rowOff>
    </xdr:to>
    <xdr:sp macro="" textlink="">
      <xdr:nvSpPr>
        <xdr:cNvPr id="374" name="Oval 373">
          <a:extLst>
            <a:ext uri="{FF2B5EF4-FFF2-40B4-BE49-F238E27FC236}">
              <a16:creationId xmlns:a16="http://schemas.microsoft.com/office/drawing/2014/main" id="{CC957934-1A55-4242-91C6-30B63A02F1A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68</xdr:row>
      <xdr:rowOff>196273</xdr:rowOff>
    </xdr:from>
    <xdr:to>
      <xdr:col>7</xdr:col>
      <xdr:colOff>404092</xdr:colOff>
      <xdr:row>69</xdr:row>
      <xdr:rowOff>190501</xdr:rowOff>
    </xdr:to>
    <xdr:sp macro="" textlink="">
      <xdr:nvSpPr>
        <xdr:cNvPr id="375" name="Oval 374">
          <a:extLst>
            <a:ext uri="{FF2B5EF4-FFF2-40B4-BE49-F238E27FC236}">
              <a16:creationId xmlns:a16="http://schemas.microsoft.com/office/drawing/2014/main" id="{79FB656D-1D0A-E842-BA10-8845F0675E90}"/>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61</xdr:row>
      <xdr:rowOff>856096</xdr:rowOff>
    </xdr:from>
    <xdr:ext cx="1006305"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61</xdr:row>
      <xdr:rowOff>1265961</xdr:rowOff>
    </xdr:from>
    <xdr:ext cx="1006305"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64</xdr:row>
      <xdr:rowOff>99869</xdr:rowOff>
    </xdr:from>
    <xdr:ext cx="1006305"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68</xdr:row>
      <xdr:rowOff>128733</xdr:rowOff>
    </xdr:from>
    <xdr:ext cx="1006305"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61</xdr:row>
      <xdr:rowOff>654049</xdr:rowOff>
    </xdr:from>
    <xdr:ext cx="1006305"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61</xdr:row>
      <xdr:rowOff>1069686</xdr:rowOff>
    </xdr:from>
    <xdr:ext cx="1006305"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63</xdr:row>
      <xdr:rowOff>146050</xdr:rowOff>
    </xdr:from>
    <xdr:ext cx="1006305" cy="172227"/>
    <mc:AlternateContent xmlns:mc="http://schemas.openxmlformats.org/markup-compatibility/2006" xmlns:a14="http://schemas.microsoft.com/office/drawing/2010/main">
      <mc:Choice Requires="a14">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61</xdr:row>
      <xdr:rowOff>694458</xdr:rowOff>
    </xdr:from>
    <xdr:ext cx="365531" cy="172227"/>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61</xdr:row>
      <xdr:rowOff>983094</xdr:rowOff>
    </xdr:from>
    <xdr:ext cx="365531"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62</xdr:row>
      <xdr:rowOff>59458</xdr:rowOff>
    </xdr:from>
    <xdr:ext cx="365531"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66</xdr:row>
      <xdr:rowOff>128731</xdr:rowOff>
    </xdr:from>
    <xdr:ext cx="365531" cy="172227"/>
    <mc:AlternateContent xmlns:mc="http://schemas.openxmlformats.org/markup-compatibility/2006" xmlns:a14="http://schemas.microsoft.com/office/drawing/2010/main">
      <mc:Choice Requires="a14">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4</xdr:col>
      <xdr:colOff>471303</xdr:colOff>
      <xdr:row>234</xdr:row>
      <xdr:rowOff>10794</xdr:rowOff>
    </xdr:from>
    <xdr:to>
      <xdr:col>4</xdr:col>
      <xdr:colOff>489291</xdr:colOff>
      <xdr:row>245</xdr:row>
      <xdr:rowOff>14391</xdr:rowOff>
    </xdr:to>
    <xdr:cxnSp macro="">
      <xdr:nvCxnSpPr>
        <xdr:cNvPr id="110" name="Straight Arrow Connector 109">
          <a:extLst>
            <a:ext uri="{FF2B5EF4-FFF2-40B4-BE49-F238E27FC236}">
              <a16:creationId xmlns:a16="http://schemas.microsoft.com/office/drawing/2014/main" id="{7B784FAB-A5E6-234D-BA2A-08877B4D4CF3}"/>
            </a:ext>
          </a:extLst>
        </xdr:cNvPr>
        <xdr:cNvCxnSpPr/>
      </xdr:nvCxnSpPr>
      <xdr:spPr>
        <a:xfrm flipV="1">
          <a:off x="13521454709" y="65441194"/>
          <a:ext cx="17988" cy="22387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244</xdr:row>
      <xdr:rowOff>21068</xdr:rowOff>
    </xdr:from>
    <xdr:to>
      <xdr:col>4</xdr:col>
      <xdr:colOff>615212</xdr:colOff>
      <xdr:row>244</xdr:row>
      <xdr:rowOff>43173</xdr:rowOff>
    </xdr:to>
    <xdr:cxnSp macro="">
      <xdr:nvCxnSpPr>
        <xdr:cNvPr id="111" name="Straight Arrow Connector 110">
          <a:extLst>
            <a:ext uri="{FF2B5EF4-FFF2-40B4-BE49-F238E27FC236}">
              <a16:creationId xmlns:a16="http://schemas.microsoft.com/office/drawing/2014/main" id="{F93C5901-FD8C-0541-87B7-6743888828C6}"/>
            </a:ext>
          </a:extLst>
        </xdr:cNvPr>
        <xdr:cNvCxnSpPr>
          <a:endCxn id="112" idx="1"/>
        </xdr:cNvCxnSpPr>
      </xdr:nvCxnSpPr>
      <xdr:spPr>
        <a:xfrm flipV="1">
          <a:off x="13521328788" y="67483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243</xdr:row>
      <xdr:rowOff>136427</xdr:rowOff>
    </xdr:from>
    <xdr:ext cx="352577"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233</xdr:row>
      <xdr:rowOff>3310</xdr:rowOff>
    </xdr:from>
    <xdr:ext cx="87704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187085</xdr:colOff>
      <xdr:row>238</xdr:row>
      <xdr:rowOff>193989</xdr:rowOff>
    </xdr:from>
    <xdr:ext cx="1842037" cy="230448"/>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4</xdr:col>
      <xdr:colOff>228783</xdr:colOff>
      <xdr:row>235</xdr:row>
      <xdr:rowOff>23629</xdr:rowOff>
    </xdr:from>
    <xdr:ext cx="1842037" cy="230448"/>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1" i="1">
                            <a:solidFill>
                              <a:srgbClr val="00B0F0"/>
                            </a:solidFill>
                            <a:latin typeface="Cambria Math" panose="02040503050406030204" pitchFamily="18" charset="0"/>
                          </a:rPr>
                        </m:ctrlPr>
                      </m:sSubPr>
                      <m:e>
                        <m:r>
                          <a:rPr lang="en-US" sz="800" b="1" i="1">
                            <a:solidFill>
                              <a:srgbClr val="00B0F0"/>
                            </a:solidFill>
                            <a:latin typeface="Cambria Math" panose="02040503050406030204" pitchFamily="18" charset="0"/>
                          </a:rPr>
                          <m:t>𝒚</m:t>
                        </m:r>
                      </m:e>
                      <m:sub>
                        <m:r>
                          <a:rPr lang="en-US" sz="800" b="1" i="1">
                            <a:solidFill>
                              <a:srgbClr val="00B0F0"/>
                            </a:solidFill>
                            <a:latin typeface="Cambria Math" panose="02040503050406030204" pitchFamily="18" charset="0"/>
                          </a:rPr>
                          <m:t>𝑴𝑨𝑿</m:t>
                        </m:r>
                      </m:sub>
                    </m:sSub>
                    <m:d>
                      <m:dPr>
                        <m:ctrlPr>
                          <a:rPr lang="en-US" sz="800" b="1" i="1">
                            <a:solidFill>
                              <a:srgbClr val="00B0F0"/>
                            </a:solidFill>
                            <a:latin typeface="Cambria Math" panose="02040503050406030204" pitchFamily="18" charset="0"/>
                          </a:rPr>
                        </m:ctrlPr>
                      </m:dPr>
                      <m:e>
                        <m:r>
                          <a:rPr lang="en-US" sz="800" b="1" i="1">
                            <a:solidFill>
                              <a:srgbClr val="00B0F0"/>
                            </a:solidFill>
                            <a:latin typeface="Cambria Math" panose="02040503050406030204" pitchFamily="18" charset="0"/>
                          </a:rPr>
                          <m:t>𝑶𝒗𝒅𝒊𝒎</m:t>
                        </m:r>
                      </m:e>
                    </m:d>
                    <m:r>
                      <a:rPr lang="en-US" sz="800" b="1" i="1">
                        <a:solidFill>
                          <a:srgbClr val="00B0F0"/>
                        </a:solidFill>
                        <a:latin typeface="Cambria Math" panose="02040503050406030204" pitchFamily="18" charset="0"/>
                      </a:rPr>
                      <m:t>=</m:t>
                    </m:r>
                    <m:f>
                      <m:fPr>
                        <m:ctrlPr>
                          <a:rPr lang="en-US" sz="800" b="1" i="1">
                            <a:solidFill>
                              <a:srgbClr val="00B0F0"/>
                            </a:solidFill>
                            <a:latin typeface="Cambria Math" panose="02040503050406030204" pitchFamily="18" charset="0"/>
                          </a:rPr>
                        </m:ctrlPr>
                      </m:fPr>
                      <m:num>
                        <m:r>
                          <a:rPr lang="en-US" sz="800" b="1" i="1">
                            <a:solidFill>
                              <a:srgbClr val="00B0F0"/>
                            </a:solidFill>
                            <a:latin typeface="Cambria Math" panose="02040503050406030204" pitchFamily="18" charset="0"/>
                          </a:rPr>
                          <m:t>𝟏</m:t>
                        </m:r>
                        <m:r>
                          <a:rPr lang="en-US" sz="800" b="1" i="1">
                            <a:solidFill>
                              <a:srgbClr val="00B0F0"/>
                            </a:solidFill>
                            <a:latin typeface="Cambria Math" panose="02040503050406030204" pitchFamily="18" charset="0"/>
                          </a:rPr>
                          <m:t>,</m:t>
                        </m:r>
                        <m:r>
                          <a:rPr lang="en-US" sz="800" b="1" i="1">
                            <a:solidFill>
                              <a:srgbClr val="00B0F0"/>
                            </a:solidFill>
                            <a:latin typeface="Cambria Math" panose="02040503050406030204" pitchFamily="18" charset="0"/>
                          </a:rPr>
                          <m:t>𝟎𝟎𝟎</m:t>
                        </m:r>
                      </m:num>
                      <m:den>
                        <m:r>
                          <a:rPr lang="en-US" sz="800" b="1" i="1">
                            <a:solidFill>
                              <a:srgbClr val="00B0F0"/>
                            </a:solidFill>
                            <a:latin typeface="Cambria Math" panose="02040503050406030204" pitchFamily="18" charset="0"/>
                          </a:rPr>
                          <m:t>𝟐𝟎</m:t>
                        </m:r>
                      </m:den>
                    </m:f>
                    <m:r>
                      <a:rPr lang="en-US" sz="800" b="1" i="1">
                        <a:solidFill>
                          <a:srgbClr val="00B0F0"/>
                        </a:solidFill>
                        <a:latin typeface="Cambria Math" panose="02040503050406030204" pitchFamily="18" charset="0"/>
                      </a:rPr>
                      <m:t>=</m:t>
                    </m:r>
                    <m:r>
                      <a:rPr lang="en-US" sz="800" b="1" i="0">
                        <a:solidFill>
                          <a:srgbClr val="00B0F0"/>
                        </a:solidFill>
                        <a:latin typeface="Cambria Math" panose="02040503050406030204" pitchFamily="18" charset="0"/>
                      </a:rPr>
                      <m:t>𝟓𝟎</m:t>
                    </m:r>
                  </m:oMath>
                </m:oMathPara>
              </a14:m>
              <a:endParaRPr lang="en-US" sz="800" b="1"/>
            </a:p>
          </xdr:txBody>
        </xdr:sp>
      </mc:Choice>
      <mc:Fallback xmlns="">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𝒚_𝑴𝑨𝑿 (𝑶𝒗𝒅𝒊𝒎)=(𝟏,𝟎𝟎𝟎)/𝟐𝟎=𝟓𝟎</a:t>
              </a:r>
              <a:endParaRPr lang="en-US" sz="800" b="1"/>
            </a:p>
          </xdr:txBody>
        </xdr:sp>
      </mc:Fallback>
    </mc:AlternateContent>
    <xdr:clientData/>
  </xdr:oneCellAnchor>
  <xdr:oneCellAnchor>
    <xdr:from>
      <xdr:col>6</xdr:col>
      <xdr:colOff>64340</xdr:colOff>
      <xdr:row>235</xdr:row>
      <xdr:rowOff>26562</xdr:rowOff>
    </xdr:from>
    <xdr:ext cx="1842037" cy="230448"/>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𝑦</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12</m:t>
                        </m:r>
                      </m:den>
                    </m:f>
                    <m:r>
                      <a:rPr lang="en-US" sz="800" b="0" i="1">
                        <a:latin typeface="Cambria Math" panose="02040503050406030204" pitchFamily="18" charset="0"/>
                      </a:rPr>
                      <m:t>=</m:t>
                    </m:r>
                    <m:r>
                      <a:rPr lang="en-US" sz="800" b="0" i="0">
                        <a:latin typeface="Cambria Math" panose="02040503050406030204" pitchFamily="18" charset="0"/>
                      </a:rPr>
                      <m:t>50</m:t>
                    </m:r>
                  </m:oMath>
                </m:oMathPara>
              </a14:m>
              <a:endParaRPr lang="en-US" sz="800"/>
            </a:p>
          </xdr:txBody>
        </xdr:sp>
      </mc:Choice>
      <mc:Fallback xmlns="">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𝑦_𝑀𝐴𝑋 (𝑀𝑎𝑘𝑜𝑜𝑛𝑜𝑡)=600/12=50</a:t>
              </a:r>
              <a:endParaRPr lang="en-US" sz="800"/>
            </a:p>
          </xdr:txBody>
        </xdr:sp>
      </mc:Fallback>
    </mc:AlternateContent>
    <xdr:clientData/>
  </xdr:oneCellAnchor>
  <xdr:oneCellAnchor>
    <xdr:from>
      <xdr:col>0</xdr:col>
      <xdr:colOff>755851</xdr:colOff>
      <xdr:row>246</xdr:row>
      <xdr:rowOff>19592</xdr:rowOff>
    </xdr:from>
    <xdr:ext cx="1842037" cy="230448"/>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m:t>
                        </m:r>
                      </m:num>
                      <m:den>
                        <m:r>
                          <a:rPr lang="en-US" sz="800" b="0" i="1">
                            <a:latin typeface="Cambria Math" panose="02040503050406030204" pitchFamily="18" charset="0"/>
                          </a:rPr>
                          <m:t>2</m:t>
                        </m:r>
                      </m:den>
                    </m:f>
                  </m:oMath>
                </m:oMathPara>
              </a14:m>
              <a:endParaRPr lang="en-US" sz="800"/>
            </a:p>
          </xdr:txBody>
        </xdr:sp>
      </mc:Choice>
      <mc:Fallback xmlns="">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(𝐾𝑎𝑟𝑘𝑎)=100/2</a:t>
              </a:r>
              <a:endParaRPr lang="en-US" sz="800"/>
            </a:p>
          </xdr:txBody>
        </xdr:sp>
      </mc:Fallback>
    </mc:AlternateContent>
    <xdr:clientData/>
  </xdr:oneCellAnchor>
  <xdr:oneCellAnchor>
    <xdr:from>
      <xdr:col>0</xdr:col>
      <xdr:colOff>793834</xdr:colOff>
      <xdr:row>244</xdr:row>
      <xdr:rowOff>68279</xdr:rowOff>
    </xdr:from>
    <xdr:ext cx="1842037" cy="125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50</m:t>
                    </m:r>
                  </m:oMath>
                </m:oMathPara>
              </a14:m>
              <a:endParaRPr lang="en-US" sz="800"/>
            </a:p>
          </xdr:txBody>
        </xdr:sp>
      </mc:Choice>
      <mc:Fallback xmlns="">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50</a:t>
              </a:r>
              <a:endParaRPr lang="en-US" sz="800"/>
            </a:p>
          </xdr:txBody>
        </xdr:sp>
      </mc:Fallback>
    </mc:AlternateContent>
    <xdr:clientData/>
  </xdr:oneCellAnchor>
  <xdr:oneCellAnchor>
    <xdr:from>
      <xdr:col>2</xdr:col>
      <xdr:colOff>338190</xdr:colOff>
      <xdr:row>245</xdr:row>
      <xdr:rowOff>143624</xdr:rowOff>
    </xdr:from>
    <xdr:ext cx="1842037" cy="230448"/>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𝑂𝑣𝑑𝑖𝑚</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1,000</m:t>
                        </m:r>
                      </m:num>
                      <m:den>
                        <m:r>
                          <a:rPr lang="en-US" sz="800" b="0" i="1">
                            <a:latin typeface="Cambria Math" panose="02040503050406030204" pitchFamily="18" charset="0"/>
                          </a:rPr>
                          <m:t>25</m:t>
                        </m:r>
                      </m:den>
                    </m:f>
                  </m:oMath>
                </m:oMathPara>
              </a14:m>
              <a:endParaRPr lang="en-US" sz="800"/>
            </a:p>
          </xdr:txBody>
        </xdr:sp>
      </mc:Choice>
      <mc:Fallback xmlns="">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(𝑂𝑣𝑑𝑖𝑚)=1,000/25</a:t>
              </a:r>
              <a:endParaRPr lang="en-US" sz="800"/>
            </a:p>
          </xdr:txBody>
        </xdr:sp>
      </mc:Fallback>
    </mc:AlternateContent>
    <xdr:clientData/>
  </xdr:oneCellAnchor>
  <xdr:oneCellAnchor>
    <xdr:from>
      <xdr:col>2</xdr:col>
      <xdr:colOff>448852</xdr:colOff>
      <xdr:row>244</xdr:row>
      <xdr:rowOff>95883</xdr:rowOff>
    </xdr:from>
    <xdr:ext cx="851314" cy="127509"/>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234</xdr:row>
      <xdr:rowOff>50081</xdr:rowOff>
    </xdr:from>
    <xdr:ext cx="3186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0</xdr:col>
      <xdr:colOff>0</xdr:colOff>
      <xdr:row>247</xdr:row>
      <xdr:rowOff>64470</xdr:rowOff>
    </xdr:from>
    <xdr:ext cx="1842037" cy="230448"/>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10</m:t>
                        </m:r>
                      </m:den>
                    </m:f>
                    <m:r>
                      <a:rPr lang="en-US" sz="800" b="0" i="1">
                        <a:latin typeface="Cambria Math" panose="02040503050406030204" pitchFamily="18" charset="0"/>
                      </a:rPr>
                      <m:t>=</m:t>
                    </m:r>
                    <m:r>
                      <a:rPr lang="en-US" sz="800" b="0" i="0">
                        <a:latin typeface="Cambria Math" panose="02040503050406030204" pitchFamily="18" charset="0"/>
                      </a:rPr>
                      <m:t>60</m:t>
                    </m:r>
                  </m:oMath>
                </m:oMathPara>
              </a14:m>
              <a:endParaRPr lang="en-US" sz="800"/>
            </a:p>
          </xdr:txBody>
        </xdr:sp>
      </mc:Choice>
      <mc:Fallback xmlns="">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(𝑀𝑎𝑘𝑜𝑜𝑛𝑜𝑡)=600/10=60</a:t>
              </a:r>
              <a:endParaRPr lang="en-US" sz="800"/>
            </a:p>
          </xdr:txBody>
        </xdr:sp>
      </mc:Fallback>
    </mc:AlternateContent>
    <xdr:clientData/>
  </xdr:oneCellAnchor>
  <xdr:oneCellAnchor>
    <xdr:from>
      <xdr:col>0</xdr:col>
      <xdr:colOff>203200</xdr:colOff>
      <xdr:row>244</xdr:row>
      <xdr:rowOff>56641</xdr:rowOff>
    </xdr:from>
    <xdr:ext cx="831850" cy="125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60</m:t>
                    </m:r>
                  </m:oMath>
                </m:oMathPara>
              </a14:m>
              <a:endParaRPr lang="en-US" sz="800"/>
            </a:p>
          </xdr:txBody>
        </xdr:sp>
      </mc:Choice>
      <mc:Fallback xmlns="">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60</a:t>
              </a:r>
              <a:endParaRPr lang="en-US" sz="800"/>
            </a:p>
          </xdr:txBody>
        </xdr:sp>
      </mc:Fallback>
    </mc:AlternateContent>
    <xdr:clientData/>
  </xdr:oneCellAnchor>
  <xdr:twoCellAnchor>
    <xdr:from>
      <xdr:col>3</xdr:col>
      <xdr:colOff>31750</xdr:colOff>
      <xdr:row>245</xdr:row>
      <xdr:rowOff>6350</xdr:rowOff>
    </xdr:from>
    <xdr:to>
      <xdr:col>3</xdr:col>
      <xdr:colOff>34925</xdr:colOff>
      <xdr:row>245</xdr:row>
      <xdr:rowOff>146050</xdr:rowOff>
    </xdr:to>
    <xdr:cxnSp macro="">
      <xdr:nvCxnSpPr>
        <xdr:cNvPr id="124" name="Straight Connector 123">
          <a:extLst>
            <a:ext uri="{FF2B5EF4-FFF2-40B4-BE49-F238E27FC236}">
              <a16:creationId xmlns:a16="http://schemas.microsoft.com/office/drawing/2014/main" id="{6F707AD9-160C-C246-AC78-A73164F59974}"/>
            </a:ext>
          </a:extLst>
        </xdr:cNvPr>
        <xdr:cNvCxnSpPr/>
      </xdr:nvCxnSpPr>
      <xdr:spPr>
        <a:xfrm>
          <a:off x="13522734575" y="67671950"/>
          <a:ext cx="3175" cy="139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245</xdr:row>
      <xdr:rowOff>28575</xdr:rowOff>
    </xdr:from>
    <xdr:to>
      <xdr:col>2</xdr:col>
      <xdr:colOff>69850</xdr:colOff>
      <xdr:row>245</xdr:row>
      <xdr:rowOff>187325</xdr:rowOff>
    </xdr:to>
    <xdr:cxnSp macro="">
      <xdr:nvCxnSpPr>
        <xdr:cNvPr id="125" name="Straight Connector 124">
          <a:extLst>
            <a:ext uri="{FF2B5EF4-FFF2-40B4-BE49-F238E27FC236}">
              <a16:creationId xmlns:a16="http://schemas.microsoft.com/office/drawing/2014/main" id="{E2E6EE46-96FA-4746-8336-E7136EB944B5}"/>
            </a:ext>
          </a:extLst>
        </xdr:cNvPr>
        <xdr:cNvCxnSpPr/>
      </xdr:nvCxnSpPr>
      <xdr:spPr>
        <a:xfrm>
          <a:off x="13523525150" y="67694175"/>
          <a:ext cx="0" cy="158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245</xdr:row>
      <xdr:rowOff>0</xdr:rowOff>
    </xdr:from>
    <xdr:to>
      <xdr:col>0</xdr:col>
      <xdr:colOff>628650</xdr:colOff>
      <xdr:row>246</xdr:row>
      <xdr:rowOff>180975</xdr:rowOff>
    </xdr:to>
    <xdr:cxnSp macro="">
      <xdr:nvCxnSpPr>
        <xdr:cNvPr id="126" name="Straight Connector 125">
          <a:extLst>
            <a:ext uri="{FF2B5EF4-FFF2-40B4-BE49-F238E27FC236}">
              <a16:creationId xmlns:a16="http://schemas.microsoft.com/office/drawing/2014/main" id="{A38E0339-0BCA-114C-B5EB-C405D345DC93}"/>
            </a:ext>
          </a:extLst>
        </xdr:cNvPr>
        <xdr:cNvCxnSpPr/>
      </xdr:nvCxnSpPr>
      <xdr:spPr>
        <a:xfrm>
          <a:off x="13524617350" y="67665600"/>
          <a:ext cx="6350" cy="384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136525</xdr:colOff>
      <xdr:row>239</xdr:row>
      <xdr:rowOff>117475</xdr:rowOff>
    </xdr:from>
    <xdr:to>
      <xdr:col>4</xdr:col>
      <xdr:colOff>482600</xdr:colOff>
      <xdr:row>244</xdr:row>
      <xdr:rowOff>22225</xdr:rowOff>
    </xdr:to>
    <xdr:cxnSp macro="">
      <xdr:nvCxnSpPr>
        <xdr:cNvPr id="127" name="Straight Connector 126">
          <a:extLst>
            <a:ext uri="{FF2B5EF4-FFF2-40B4-BE49-F238E27FC236}">
              <a16:creationId xmlns:a16="http://schemas.microsoft.com/office/drawing/2014/main" id="{9524C227-399C-2B45-B326-DDA1B8C4697B}"/>
            </a:ext>
          </a:extLst>
        </xdr:cNvPr>
        <xdr:cNvCxnSpPr/>
      </xdr:nvCxnSpPr>
      <xdr:spPr>
        <a:xfrm>
          <a:off x="13521461400" y="66563875"/>
          <a:ext cx="1997075" cy="920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60325</xdr:colOff>
      <xdr:row>235</xdr:row>
      <xdr:rowOff>139700</xdr:rowOff>
    </xdr:from>
    <xdr:to>
      <xdr:col>4</xdr:col>
      <xdr:colOff>473075</xdr:colOff>
      <xdr:row>244</xdr:row>
      <xdr:rowOff>22225</xdr:rowOff>
    </xdr:to>
    <xdr:cxnSp macro="">
      <xdr:nvCxnSpPr>
        <xdr:cNvPr id="128" name="Straight Connector 127">
          <a:extLst>
            <a:ext uri="{FF2B5EF4-FFF2-40B4-BE49-F238E27FC236}">
              <a16:creationId xmlns:a16="http://schemas.microsoft.com/office/drawing/2014/main" id="{B4FDB5EC-DB3C-A04E-AD1D-6B2ADE21584F}"/>
            </a:ext>
          </a:extLst>
        </xdr:cNvPr>
        <xdr:cNvCxnSpPr/>
      </xdr:nvCxnSpPr>
      <xdr:spPr>
        <a:xfrm>
          <a:off x="13521470925" y="65773300"/>
          <a:ext cx="1238250" cy="1711325"/>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657225</xdr:colOff>
      <xdr:row>235</xdr:row>
      <xdr:rowOff>142875</xdr:rowOff>
    </xdr:from>
    <xdr:to>
      <xdr:col>4</xdr:col>
      <xdr:colOff>469900</xdr:colOff>
      <xdr:row>244</xdr:row>
      <xdr:rowOff>15875</xdr:rowOff>
    </xdr:to>
    <xdr:cxnSp macro="">
      <xdr:nvCxnSpPr>
        <xdr:cNvPr id="129" name="Straight Connector 128">
          <a:extLst>
            <a:ext uri="{FF2B5EF4-FFF2-40B4-BE49-F238E27FC236}">
              <a16:creationId xmlns:a16="http://schemas.microsoft.com/office/drawing/2014/main" id="{609F0826-9C44-B74C-B850-BC639D9CA565}"/>
            </a:ext>
          </a:extLst>
        </xdr:cNvPr>
        <xdr:cNvCxnSpPr/>
      </xdr:nvCxnSpPr>
      <xdr:spPr>
        <a:xfrm>
          <a:off x="13521474100" y="65776475"/>
          <a:ext cx="3114675" cy="17018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360310</xdr:colOff>
      <xdr:row>241</xdr:row>
      <xdr:rowOff>28540</xdr:rowOff>
    </xdr:from>
    <xdr:to>
      <xdr:col>3</xdr:col>
      <xdr:colOff>499440</xdr:colOff>
      <xdr:row>241</xdr:row>
      <xdr:rowOff>196208</xdr:rowOff>
    </xdr:to>
    <xdr:sp macro="" textlink="">
      <xdr:nvSpPr>
        <xdr:cNvPr id="130" name="Oval 129">
          <a:extLst>
            <a:ext uri="{FF2B5EF4-FFF2-40B4-BE49-F238E27FC236}">
              <a16:creationId xmlns:a16="http://schemas.microsoft.com/office/drawing/2014/main" id="{DEB86483-68CA-4047-BAFB-6FB4433E0D15}"/>
            </a:ext>
          </a:extLst>
        </xdr:cNvPr>
        <xdr:cNvSpPr/>
      </xdr:nvSpPr>
      <xdr:spPr>
        <a:xfrm>
          <a:off x="13522270060" y="66881340"/>
          <a:ext cx="139130" cy="1676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385280</xdr:colOff>
      <xdr:row>239</xdr:row>
      <xdr:rowOff>35676</xdr:rowOff>
    </xdr:from>
    <xdr:to>
      <xdr:col>4</xdr:col>
      <xdr:colOff>524410</xdr:colOff>
      <xdr:row>240</xdr:row>
      <xdr:rowOff>1</xdr:rowOff>
    </xdr:to>
    <xdr:sp macro="" textlink="">
      <xdr:nvSpPr>
        <xdr:cNvPr id="131" name="Oval 130">
          <a:extLst>
            <a:ext uri="{FF2B5EF4-FFF2-40B4-BE49-F238E27FC236}">
              <a16:creationId xmlns:a16="http://schemas.microsoft.com/office/drawing/2014/main" id="{869DB3CE-3582-D74D-B8D2-529E624672CA}"/>
            </a:ext>
          </a:extLst>
        </xdr:cNvPr>
        <xdr:cNvSpPr/>
      </xdr:nvSpPr>
      <xdr:spPr>
        <a:xfrm>
          <a:off x="13521419590" y="66482076"/>
          <a:ext cx="139130"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802670</xdr:colOff>
      <xdr:row>243</xdr:row>
      <xdr:rowOff>131996</xdr:rowOff>
    </xdr:from>
    <xdr:to>
      <xdr:col>3</xdr:col>
      <xdr:colOff>117727</xdr:colOff>
      <xdr:row>244</xdr:row>
      <xdr:rowOff>96321</xdr:rowOff>
    </xdr:to>
    <xdr:sp macro="" textlink="">
      <xdr:nvSpPr>
        <xdr:cNvPr id="132" name="Oval 131">
          <a:extLst>
            <a:ext uri="{FF2B5EF4-FFF2-40B4-BE49-F238E27FC236}">
              <a16:creationId xmlns:a16="http://schemas.microsoft.com/office/drawing/2014/main" id="{9B7CC38B-553D-8F4E-B916-44B43088761D}"/>
            </a:ext>
          </a:extLst>
        </xdr:cNvPr>
        <xdr:cNvSpPr/>
      </xdr:nvSpPr>
      <xdr:spPr>
        <a:xfrm>
          <a:off x="13522651773" y="67391196"/>
          <a:ext cx="140557"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281829</xdr:colOff>
      <xdr:row>255</xdr:row>
      <xdr:rowOff>67523</xdr:rowOff>
    </xdr:from>
    <xdr:ext cx="3406498" cy="332655"/>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=50−1.25</m:t>
                    </m:r>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𝑦(𝑂𝑣𝑑𝑖𝑚)=50−50/40</a:t>
              </a:r>
              <a:r>
                <a:rPr lang="he-IL" sz="1100" b="0" i="0">
                  <a:latin typeface="Cambria Math" panose="02040503050406030204" pitchFamily="18" charset="0"/>
                </a:rPr>
                <a:t>∗</a:t>
              </a:r>
              <a:r>
                <a:rPr lang="en-US" sz="1100" b="0" i="0">
                  <a:latin typeface="Cambria Math" panose="02040503050406030204" pitchFamily="18" charset="0"/>
                </a:rPr>
                <a:t>𝑥→𝑦(𝑂𝑣𝑑𝑖𝑚)=50−1.25</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3</xdr:col>
      <xdr:colOff>435228</xdr:colOff>
      <xdr:row>250</xdr:row>
      <xdr:rowOff>96062</xdr:rowOff>
    </xdr:from>
    <xdr:ext cx="3406498" cy="317523"/>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oneCellAnchor>
    <xdr:from>
      <xdr:col>3</xdr:col>
      <xdr:colOff>749160</xdr:colOff>
      <xdr:row>257</xdr:row>
      <xdr:rowOff>113899</xdr:rowOff>
    </xdr:from>
    <xdr:ext cx="3406498" cy="317523"/>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𝑦_𝑀𝐴𝑋−𝑦_𝑀𝐴𝑋/𝑥_𝑀𝐴𝑋 ∗𝑥</a:t>
              </a:r>
              <a:endParaRPr lang="en-US" sz="1100"/>
            </a:p>
          </xdr:txBody>
        </xdr:sp>
      </mc:Fallback>
    </mc:AlternateContent>
    <xdr:clientData/>
  </xdr:oneCellAnchor>
  <xdr:twoCellAnchor>
    <xdr:from>
      <xdr:col>6</xdr:col>
      <xdr:colOff>214045</xdr:colOff>
      <xdr:row>256</xdr:row>
      <xdr:rowOff>128427</xdr:rowOff>
    </xdr:from>
    <xdr:to>
      <xdr:col>6</xdr:col>
      <xdr:colOff>263989</xdr:colOff>
      <xdr:row>258</xdr:row>
      <xdr:rowOff>21405</xdr:rowOff>
    </xdr:to>
    <xdr:cxnSp macro="">
      <xdr:nvCxnSpPr>
        <xdr:cNvPr id="136" name="Straight Arrow Connector 135">
          <a:extLst>
            <a:ext uri="{FF2B5EF4-FFF2-40B4-BE49-F238E27FC236}">
              <a16:creationId xmlns:a16="http://schemas.microsoft.com/office/drawing/2014/main" id="{F2D2A765-5476-1048-B7F7-BFBA3B2C690E}"/>
            </a:ext>
          </a:extLst>
        </xdr:cNvPr>
        <xdr:cNvCxnSpPr/>
      </xdr:nvCxnSpPr>
      <xdr:spPr>
        <a:xfrm flipV="1">
          <a:off x="13519927411" y="70029227"/>
          <a:ext cx="49944" cy="2993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585057</xdr:colOff>
      <xdr:row>257</xdr:row>
      <xdr:rowOff>28539</xdr:rowOff>
    </xdr:from>
    <xdr:to>
      <xdr:col>5</xdr:col>
      <xdr:colOff>656405</xdr:colOff>
      <xdr:row>257</xdr:row>
      <xdr:rowOff>156966</xdr:rowOff>
    </xdr:to>
    <xdr:cxnSp macro="">
      <xdr:nvCxnSpPr>
        <xdr:cNvPr id="137" name="Straight Arrow Connector 136">
          <a:extLst>
            <a:ext uri="{FF2B5EF4-FFF2-40B4-BE49-F238E27FC236}">
              <a16:creationId xmlns:a16="http://schemas.microsoft.com/office/drawing/2014/main" id="{63E92635-ED46-A046-A0E6-366664BC23CF}"/>
            </a:ext>
          </a:extLst>
        </xdr:cNvPr>
        <xdr:cNvCxnSpPr/>
      </xdr:nvCxnSpPr>
      <xdr:spPr>
        <a:xfrm flipH="1" flipV="1">
          <a:off x="13520462095" y="70132539"/>
          <a:ext cx="71348" cy="12842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378146</xdr:colOff>
      <xdr:row>256</xdr:row>
      <xdr:rowOff>117725</xdr:rowOff>
    </xdr:from>
    <xdr:to>
      <xdr:col>5</xdr:col>
      <xdr:colOff>513709</xdr:colOff>
      <xdr:row>258</xdr:row>
      <xdr:rowOff>7135</xdr:rowOff>
    </xdr:to>
    <xdr:cxnSp macro="">
      <xdr:nvCxnSpPr>
        <xdr:cNvPr id="138" name="Straight Arrow Connector 137">
          <a:extLst>
            <a:ext uri="{FF2B5EF4-FFF2-40B4-BE49-F238E27FC236}">
              <a16:creationId xmlns:a16="http://schemas.microsoft.com/office/drawing/2014/main" id="{46C56B57-22FD-B141-81C1-57EC2D58EFBC}"/>
            </a:ext>
          </a:extLst>
        </xdr:cNvPr>
        <xdr:cNvCxnSpPr/>
      </xdr:nvCxnSpPr>
      <xdr:spPr>
        <a:xfrm flipH="1" flipV="1">
          <a:off x="13520604791" y="70018525"/>
          <a:ext cx="135563" cy="295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257066</xdr:colOff>
      <xdr:row>260</xdr:row>
      <xdr:rowOff>32146</xdr:rowOff>
    </xdr:from>
    <xdr:ext cx="3406498" cy="320344"/>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m:t>
                    </m:r>
                    <m:f>
                      <m:fPr>
                        <m:ctrlPr>
                          <a:rPr lang="en-US" sz="1100" b="0" i="1">
                            <a:latin typeface="Cambria Math" panose="02040503050406030204" pitchFamily="18" charset="0"/>
                          </a:rPr>
                        </m:ctrlPr>
                      </m:fPr>
                      <m:num>
                        <m:r>
                          <a:rPr lang="en-US" sz="1100" b="0" i="1">
                            <a:latin typeface="Cambria Math" panose="02040503050406030204" pitchFamily="18" charset="0"/>
                          </a:rPr>
                          <m:t>25</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=25−0.5∗</m:t>
                    </m:r>
                    <m:r>
                      <a:rPr lang="en-US" sz="1100" b="0" i="1">
                        <a:latin typeface="Cambria Math" panose="02040503050406030204" pitchFamily="18" charset="0"/>
                      </a:rPr>
                      <m:t>𝑥</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𝑦(𝐾𝑎𝑟𝑘𝑎)=25−25/50∗𝑥→𝑦(𝐾𝑎𝑟𝑘𝑎)=25−0.5∗𝑥</a:t>
              </a:r>
              <a:endParaRPr lang="en-US" sz="1100"/>
            </a:p>
          </xdr:txBody>
        </xdr:sp>
      </mc:Fallback>
    </mc:AlternateContent>
    <xdr:clientData/>
  </xdr:oneCellAnchor>
  <xdr:twoCellAnchor>
    <xdr:from>
      <xdr:col>4</xdr:col>
      <xdr:colOff>471303</xdr:colOff>
      <xdr:row>264</xdr:row>
      <xdr:rowOff>10794</xdr:rowOff>
    </xdr:from>
    <xdr:to>
      <xdr:col>4</xdr:col>
      <xdr:colOff>489291</xdr:colOff>
      <xdr:row>276</xdr:row>
      <xdr:rowOff>14391</xdr:rowOff>
    </xdr:to>
    <xdr:cxnSp macro="">
      <xdr:nvCxnSpPr>
        <xdr:cNvPr id="140" name="Straight Arrow Connector 139">
          <a:extLst>
            <a:ext uri="{FF2B5EF4-FFF2-40B4-BE49-F238E27FC236}">
              <a16:creationId xmlns:a16="http://schemas.microsoft.com/office/drawing/2014/main" id="{ABE3E141-B763-8E4F-9E8C-0521CCC34277}"/>
            </a:ext>
          </a:extLst>
        </xdr:cNvPr>
        <xdr:cNvCxnSpPr/>
      </xdr:nvCxnSpPr>
      <xdr:spPr>
        <a:xfrm flipV="1">
          <a:off x="13521454709" y="71537194"/>
          <a:ext cx="17988" cy="24419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274</xdr:row>
      <xdr:rowOff>21068</xdr:rowOff>
    </xdr:from>
    <xdr:to>
      <xdr:col>4</xdr:col>
      <xdr:colOff>615212</xdr:colOff>
      <xdr:row>274</xdr:row>
      <xdr:rowOff>43173</xdr:rowOff>
    </xdr:to>
    <xdr:cxnSp macro="">
      <xdr:nvCxnSpPr>
        <xdr:cNvPr id="141" name="Straight Arrow Connector 140">
          <a:extLst>
            <a:ext uri="{FF2B5EF4-FFF2-40B4-BE49-F238E27FC236}">
              <a16:creationId xmlns:a16="http://schemas.microsoft.com/office/drawing/2014/main" id="{91EAB48A-7B60-4A41-86A7-EC2E87CB6770}"/>
            </a:ext>
          </a:extLst>
        </xdr:cNvPr>
        <xdr:cNvCxnSpPr>
          <a:endCxn id="142" idx="1"/>
        </xdr:cNvCxnSpPr>
      </xdr:nvCxnSpPr>
      <xdr:spPr>
        <a:xfrm flipV="1">
          <a:off x="13521328788" y="73579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273</xdr:row>
      <xdr:rowOff>136427</xdr:rowOff>
    </xdr:from>
    <xdr:ext cx="352577"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263</xdr:row>
      <xdr:rowOff>3310</xdr:rowOff>
    </xdr:from>
    <xdr:ext cx="87704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233074</xdr:colOff>
      <xdr:row>266</xdr:row>
      <xdr:rowOff>41872</xdr:rowOff>
    </xdr:from>
    <xdr:ext cx="1842037" cy="230448"/>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0</xdr:col>
      <xdr:colOff>799076</xdr:colOff>
      <xdr:row>274</xdr:row>
      <xdr:rowOff>138335</xdr:rowOff>
    </xdr:from>
    <xdr:ext cx="851314" cy="127509"/>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264</xdr:row>
      <xdr:rowOff>50081</xdr:rowOff>
    </xdr:from>
    <xdr:ext cx="31868"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twoCellAnchor>
    <xdr:from>
      <xdr:col>2</xdr:col>
      <xdr:colOff>643844</xdr:colOff>
      <xdr:row>266</xdr:row>
      <xdr:rowOff>177615</xdr:rowOff>
    </xdr:from>
    <xdr:to>
      <xdr:col>4</xdr:col>
      <xdr:colOff>404773</xdr:colOff>
      <xdr:row>269</xdr:row>
      <xdr:rowOff>99053</xdr:rowOff>
    </xdr:to>
    <xdr:cxnSp macro="">
      <xdr:nvCxnSpPr>
        <xdr:cNvPr id="147" name="Straight Connector 146">
          <a:extLst>
            <a:ext uri="{FF2B5EF4-FFF2-40B4-BE49-F238E27FC236}">
              <a16:creationId xmlns:a16="http://schemas.microsoft.com/office/drawing/2014/main" id="{9D498587-C470-724C-ADBE-FC251D2964ED}"/>
            </a:ext>
          </a:extLst>
        </xdr:cNvPr>
        <xdr:cNvCxnSpPr/>
      </xdr:nvCxnSpPr>
      <xdr:spPr>
        <a:xfrm>
          <a:off x="13521539227" y="72110415"/>
          <a:ext cx="1411929" cy="5310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420975</xdr:colOff>
      <xdr:row>269</xdr:row>
      <xdr:rowOff>182267</xdr:rowOff>
    </xdr:from>
    <xdr:to>
      <xdr:col>2</xdr:col>
      <xdr:colOff>518652</xdr:colOff>
      <xdr:row>274</xdr:row>
      <xdr:rowOff>28301</xdr:rowOff>
    </xdr:to>
    <xdr:cxnSp macro="">
      <xdr:nvCxnSpPr>
        <xdr:cNvPr id="148" name="Straight Connector 147">
          <a:extLst>
            <a:ext uri="{FF2B5EF4-FFF2-40B4-BE49-F238E27FC236}">
              <a16:creationId xmlns:a16="http://schemas.microsoft.com/office/drawing/2014/main" id="{ADF6C55B-87A2-C24D-B1E3-0DD02AFA8CFC}"/>
            </a:ext>
          </a:extLst>
        </xdr:cNvPr>
        <xdr:cNvCxnSpPr>
          <a:stCxn id="149" idx="5"/>
        </xdr:cNvCxnSpPr>
      </xdr:nvCxnSpPr>
      <xdr:spPr>
        <a:xfrm>
          <a:off x="13523076348" y="72724667"/>
          <a:ext cx="923177" cy="862034"/>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498277</xdr:colOff>
      <xdr:row>269</xdr:row>
      <xdr:rowOff>39153</xdr:rowOff>
    </xdr:from>
    <xdr:to>
      <xdr:col>2</xdr:col>
      <xdr:colOff>637407</xdr:colOff>
      <xdr:row>270</xdr:row>
      <xdr:rowOff>5178</xdr:rowOff>
    </xdr:to>
    <xdr:sp macro="" textlink="">
      <xdr:nvSpPr>
        <xdr:cNvPr id="149" name="Oval 148">
          <a:extLst>
            <a:ext uri="{FF2B5EF4-FFF2-40B4-BE49-F238E27FC236}">
              <a16:creationId xmlns:a16="http://schemas.microsoft.com/office/drawing/2014/main" id="{125705B9-88DE-7745-965C-456E1B61EF2D}"/>
            </a:ext>
          </a:extLst>
        </xdr:cNvPr>
        <xdr:cNvSpPr/>
      </xdr:nvSpPr>
      <xdr:spPr>
        <a:xfrm>
          <a:off x="13522957593" y="72581553"/>
          <a:ext cx="139130" cy="1692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399430</xdr:colOff>
      <xdr:row>266</xdr:row>
      <xdr:rowOff>88740</xdr:rowOff>
    </xdr:from>
    <xdr:to>
      <xdr:col>4</xdr:col>
      <xdr:colOff>538560</xdr:colOff>
      <xdr:row>267</xdr:row>
      <xdr:rowOff>53064</xdr:rowOff>
    </xdr:to>
    <xdr:sp macro="" textlink="">
      <xdr:nvSpPr>
        <xdr:cNvPr id="150" name="Oval 149">
          <a:extLst>
            <a:ext uri="{FF2B5EF4-FFF2-40B4-BE49-F238E27FC236}">
              <a16:creationId xmlns:a16="http://schemas.microsoft.com/office/drawing/2014/main" id="{314A25C0-C3D9-FF4F-B242-5DB86C29EB69}"/>
            </a:ext>
          </a:extLst>
        </xdr:cNvPr>
        <xdr:cNvSpPr/>
      </xdr:nvSpPr>
      <xdr:spPr>
        <a:xfrm>
          <a:off x="13521405440" y="72021540"/>
          <a:ext cx="139130" cy="16752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339244</xdr:colOff>
      <xdr:row>273</xdr:row>
      <xdr:rowOff>156759</xdr:rowOff>
    </xdr:from>
    <xdr:to>
      <xdr:col>1</xdr:col>
      <xdr:colOff>478563</xdr:colOff>
      <xdr:row>274</xdr:row>
      <xdr:rowOff>121084</xdr:rowOff>
    </xdr:to>
    <xdr:sp macro="" textlink="">
      <xdr:nvSpPr>
        <xdr:cNvPr id="151" name="Oval 150">
          <a:extLst>
            <a:ext uri="{FF2B5EF4-FFF2-40B4-BE49-F238E27FC236}">
              <a16:creationId xmlns:a16="http://schemas.microsoft.com/office/drawing/2014/main" id="{7B742C33-A635-804F-B80F-E4D00EEF0365}"/>
            </a:ext>
          </a:extLst>
        </xdr:cNvPr>
        <xdr:cNvSpPr/>
      </xdr:nvSpPr>
      <xdr:spPr>
        <a:xfrm>
          <a:off x="13523941937" y="73511959"/>
          <a:ext cx="139319"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413900</xdr:colOff>
      <xdr:row>267</xdr:row>
      <xdr:rowOff>83946</xdr:rowOff>
    </xdr:from>
    <xdr:ext cx="1866462" cy="125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𝑦</m:t>
                    </m:r>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=25−0.5∗</m:t>
                    </m:r>
                    <m:r>
                      <a:rPr lang="en-US" sz="800" b="0" i="1">
                        <a:solidFill>
                          <a:srgbClr val="FF0000"/>
                        </a:solidFill>
                        <a:latin typeface="Cambria Math" panose="02040503050406030204" pitchFamily="18" charset="0"/>
                      </a:rPr>
                      <m:t>𝑥</m:t>
                    </m:r>
                  </m:oMath>
                </m:oMathPara>
              </a14:m>
              <a:endParaRPr lang="en-US" sz="800">
                <a:solidFill>
                  <a:srgbClr val="FF0000"/>
                </a:solidFill>
              </a:endParaRPr>
            </a:p>
          </xdr:txBody>
        </xdr:sp>
      </mc:Choice>
      <mc:Fallback xmlns="">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𝑦(𝐾𝑎𝑟𝑘𝑎)=25−0.5∗𝑥</a:t>
              </a:r>
              <a:endParaRPr lang="en-US" sz="800">
                <a:solidFill>
                  <a:srgbClr val="FF0000"/>
                </a:solidFill>
              </a:endParaRPr>
            </a:p>
          </xdr:txBody>
        </xdr:sp>
      </mc:Fallback>
    </mc:AlternateContent>
    <xdr:clientData/>
  </xdr:oneCellAnchor>
  <xdr:oneCellAnchor>
    <xdr:from>
      <xdr:col>0</xdr:col>
      <xdr:colOff>682759</xdr:colOff>
      <xdr:row>271</xdr:row>
      <xdr:rowOff>55646</xdr:rowOff>
    </xdr:from>
    <xdr:ext cx="1866462" cy="125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00B0F0"/>
                        </a:solidFill>
                        <a:latin typeface="Cambria Math" panose="02040503050406030204" pitchFamily="18" charset="0"/>
                      </a:rPr>
                      <m:t>𝑦</m:t>
                    </m:r>
                    <m:d>
                      <m:dPr>
                        <m:ctrlPr>
                          <a:rPr lang="en-US" sz="800" b="0" i="1">
                            <a:solidFill>
                              <a:srgbClr val="00B0F0"/>
                            </a:solidFill>
                            <a:latin typeface="Cambria Math" panose="02040503050406030204" pitchFamily="18" charset="0"/>
                          </a:rPr>
                        </m:ctrlPr>
                      </m:dPr>
                      <m:e>
                        <m:r>
                          <a:rPr lang="en-US" sz="800" b="0" i="1">
                            <a:solidFill>
                              <a:srgbClr val="00B0F0"/>
                            </a:solidFill>
                            <a:latin typeface="Cambria Math" panose="02040503050406030204" pitchFamily="18" charset="0"/>
                          </a:rPr>
                          <m:t>𝑂𝑣𝑑𝑖𝑚</m:t>
                        </m:r>
                      </m:e>
                    </m:d>
                    <m:r>
                      <a:rPr lang="en-US" sz="800" b="0" i="1">
                        <a:solidFill>
                          <a:srgbClr val="00B0F0"/>
                        </a:solidFill>
                        <a:latin typeface="Cambria Math" panose="02040503050406030204" pitchFamily="18" charset="0"/>
                      </a:rPr>
                      <m:t>=50−1.25∗</m:t>
                    </m:r>
                    <m:r>
                      <a:rPr lang="en-US" sz="800" b="0" i="1">
                        <a:solidFill>
                          <a:srgbClr val="00B0F0"/>
                        </a:solidFill>
                        <a:latin typeface="Cambria Math" panose="02040503050406030204" pitchFamily="18" charset="0"/>
                      </a:rPr>
                      <m:t>𝑥</m:t>
                    </m:r>
                  </m:oMath>
                </m:oMathPara>
              </a14:m>
              <a:endParaRPr lang="en-US" sz="800">
                <a:solidFill>
                  <a:srgbClr val="00B0F0"/>
                </a:solidFill>
              </a:endParaRPr>
            </a:p>
          </xdr:txBody>
        </xdr:sp>
      </mc:Choice>
      <mc:Fallback xmlns="">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00B0F0"/>
                  </a:solidFill>
                  <a:latin typeface="Cambria Math" panose="02040503050406030204" pitchFamily="18" charset="0"/>
                </a:rPr>
                <a:t>𝑦(𝑂𝑣𝑑𝑖𝑚)=50−1.25∗𝑥</a:t>
              </a:r>
              <a:endParaRPr lang="en-US" sz="800">
                <a:solidFill>
                  <a:srgbClr val="00B0F0"/>
                </a:solidFill>
              </a:endParaRPr>
            </a:p>
          </xdr:txBody>
        </xdr:sp>
      </mc:Fallback>
    </mc:AlternateContent>
    <xdr:clientData/>
  </xdr:oneCellAnchor>
  <xdr:oneCellAnchor>
    <xdr:from>
      <xdr:col>3</xdr:col>
      <xdr:colOff>412750</xdr:colOff>
      <xdr:row>278</xdr:row>
      <xdr:rowOff>79375</xdr:rowOff>
    </xdr:from>
    <xdr:ext cx="170191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=50−1.25</m:t>
                    </m:r>
                    <m:r>
                      <a:rPr lang="en-US" sz="1100" b="0" i="1">
                        <a:latin typeface="Cambria Math" panose="02040503050406030204" pitchFamily="18" charset="0"/>
                      </a:rPr>
                      <m:t>𝑥</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r>
                <a:rPr lang="en-US" sz="1100" b="0" i="0">
                  <a:latin typeface="Cambria Math" panose="02040503050406030204" pitchFamily="18" charset="0"/>
                </a:rPr>
                <a:t>.5𝑥=50−1.25𝑥</a:t>
              </a:r>
              <a:endParaRPr lang="en-US" sz="1100"/>
            </a:p>
          </xdr:txBody>
        </xdr:sp>
      </mc:Fallback>
    </mc:AlternateContent>
    <xdr:clientData/>
  </xdr:oneCellAnchor>
  <xdr:oneCellAnchor>
    <xdr:from>
      <xdr:col>2</xdr:col>
      <xdr:colOff>587375</xdr:colOff>
      <xdr:row>280</xdr:row>
      <xdr:rowOff>34925</xdr:rowOff>
    </xdr:from>
    <xdr:ext cx="3124318"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+1.25</m:t>
                    </m:r>
                    <m:r>
                      <a:rPr lang="en-US" sz="1100" b="0" i="1">
                        <a:latin typeface="Cambria Math" panose="02040503050406030204" pitchFamily="18" charset="0"/>
                      </a:rPr>
                      <m:t>𝑥</m:t>
                    </m:r>
                    <m:r>
                      <a:rPr lang="en-US" sz="1100" b="0" i="1">
                        <a:latin typeface="Cambria Math" panose="02040503050406030204" pitchFamily="18" charset="0"/>
                      </a:rPr>
                      <m:t>=50−25</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.5𝑥+1.25𝑥=50−25</a:t>
              </a:r>
              <a:endParaRPr lang="en-US" sz="1100"/>
            </a:p>
          </xdr:txBody>
        </xdr:sp>
      </mc:Fallback>
    </mc:AlternateContent>
    <xdr:clientData/>
  </xdr:oneCellAnchor>
  <xdr:oneCellAnchor>
    <xdr:from>
      <xdr:col>2</xdr:col>
      <xdr:colOff>581025</xdr:colOff>
      <xdr:row>282</xdr:row>
      <xdr:rowOff>12700</xdr:rowOff>
    </xdr:from>
    <xdr:ext cx="3124318"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0.75</m:t>
                    </m:r>
                    <m:r>
                      <a:rPr lang="en-US" sz="1100" b="0" i="1">
                        <a:latin typeface="Cambria Math" panose="02040503050406030204" pitchFamily="18" charset="0"/>
                      </a:rPr>
                      <m:t>𝑥</m:t>
                    </m:r>
                    <m:r>
                      <a:rPr lang="en-US" sz="1100" b="0" i="1">
                        <a:latin typeface="Cambria Math" panose="02040503050406030204" pitchFamily="18" charset="0"/>
                      </a:rPr>
                      <m:t>=25</m:t>
                    </m:r>
                  </m:oMath>
                </m:oMathPara>
              </a14:m>
              <a:endParaRPr lang="en-US" sz="1100"/>
            </a:p>
          </xdr:txBody>
        </xdr:sp>
      </mc:Choice>
      <mc:Fallback xmlns="">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0.75𝑥=25</a:t>
              </a:r>
              <a:endParaRPr lang="en-US" sz="1100"/>
            </a:p>
          </xdr:txBody>
        </xdr:sp>
      </mc:Fallback>
    </mc:AlternateContent>
    <xdr:clientData/>
  </xdr:oneCellAnchor>
  <xdr:oneCellAnchor>
    <xdr:from>
      <xdr:col>2</xdr:col>
      <xdr:colOff>587375</xdr:colOff>
      <xdr:row>283</xdr:row>
      <xdr:rowOff>82550</xdr:rowOff>
    </xdr:from>
    <xdr:ext cx="3124318" cy="318036"/>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=33</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𝑥=33 1/3</a:t>
              </a:r>
              <a:endParaRPr lang="en-US" sz="1100"/>
            </a:p>
          </xdr:txBody>
        </xdr:sp>
      </mc:Fallback>
    </mc:AlternateContent>
    <xdr:clientData/>
  </xdr:oneCellAnchor>
  <xdr:oneCellAnchor>
    <xdr:from>
      <xdr:col>2</xdr:col>
      <xdr:colOff>170426</xdr:colOff>
      <xdr:row>274</xdr:row>
      <xdr:rowOff>97060</xdr:rowOff>
    </xdr:from>
    <xdr:ext cx="851314" cy="23121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𝟑𝟑 𝟏/𝟑</a:t>
              </a:r>
              <a:endParaRPr lang="en-US" sz="800" b="1">
                <a:solidFill>
                  <a:schemeClr val="tx1"/>
                </a:solidFill>
              </a:endParaRPr>
            </a:p>
          </xdr:txBody>
        </xdr:sp>
      </mc:Fallback>
    </mc:AlternateContent>
    <xdr:clientData/>
  </xdr:oneCellAnchor>
  <xdr:twoCellAnchor>
    <xdr:from>
      <xdr:col>2</xdr:col>
      <xdr:colOff>567842</xdr:colOff>
      <xdr:row>270</xdr:row>
      <xdr:rowOff>5178</xdr:rowOff>
    </xdr:from>
    <xdr:to>
      <xdr:col>2</xdr:col>
      <xdr:colOff>581025</xdr:colOff>
      <xdr:row>274</xdr:row>
      <xdr:rowOff>25400</xdr:rowOff>
    </xdr:to>
    <xdr:cxnSp macro="">
      <xdr:nvCxnSpPr>
        <xdr:cNvPr id="159" name="Straight Connector 158">
          <a:extLst>
            <a:ext uri="{FF2B5EF4-FFF2-40B4-BE49-F238E27FC236}">
              <a16:creationId xmlns:a16="http://schemas.microsoft.com/office/drawing/2014/main" id="{0DAADEDB-BB03-7243-AFCB-DE19F7A06FF4}"/>
            </a:ext>
          </a:extLst>
        </xdr:cNvPr>
        <xdr:cNvCxnSpPr>
          <a:endCxn id="149" idx="4"/>
        </xdr:cNvCxnSpPr>
      </xdr:nvCxnSpPr>
      <xdr:spPr>
        <a:xfrm flipV="1">
          <a:off x="13523013975" y="72750778"/>
          <a:ext cx="13183" cy="833022"/>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637407</xdr:colOff>
      <xdr:row>269</xdr:row>
      <xdr:rowOff>107950</xdr:rowOff>
    </xdr:from>
    <xdr:to>
      <xdr:col>4</xdr:col>
      <xdr:colOff>479425</xdr:colOff>
      <xdr:row>269</xdr:row>
      <xdr:rowOff>123766</xdr:rowOff>
    </xdr:to>
    <xdr:cxnSp macro="">
      <xdr:nvCxnSpPr>
        <xdr:cNvPr id="160" name="Straight Connector 159">
          <a:extLst>
            <a:ext uri="{FF2B5EF4-FFF2-40B4-BE49-F238E27FC236}">
              <a16:creationId xmlns:a16="http://schemas.microsoft.com/office/drawing/2014/main" id="{885094A4-813B-6D4F-BA04-72775BA1D20F}"/>
            </a:ext>
          </a:extLst>
        </xdr:cNvPr>
        <xdr:cNvCxnSpPr>
          <a:endCxn id="149" idx="2"/>
        </xdr:cNvCxnSpPr>
      </xdr:nvCxnSpPr>
      <xdr:spPr>
        <a:xfrm>
          <a:off x="13521464575" y="72650350"/>
          <a:ext cx="1493018" cy="15816"/>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441325</xdr:colOff>
      <xdr:row>268</xdr:row>
      <xdr:rowOff>185960</xdr:rowOff>
    </xdr:from>
    <xdr:ext cx="1532916" cy="23121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𝒚</m:t>
                    </m:r>
                    <m:d>
                      <m:dPr>
                        <m:ctrlPr>
                          <a:rPr lang="en-US" sz="800" b="1" i="1">
                            <a:solidFill>
                              <a:schemeClr val="tx1"/>
                            </a:solidFill>
                            <a:latin typeface="Cambria Math" panose="02040503050406030204" pitchFamily="18" charset="0"/>
                          </a:rPr>
                        </m:ctrlPr>
                      </m:dPr>
                      <m:e>
                        <m:r>
                          <a:rPr lang="en-US" sz="800" b="1" i="1">
                            <a:solidFill>
                              <a:schemeClr val="tx1"/>
                            </a:solidFill>
                            <a:latin typeface="Cambria Math" panose="02040503050406030204" pitchFamily="18" charset="0"/>
                          </a:rPr>
                          <m:t>𝑩</m:t>
                        </m:r>
                      </m:e>
                    </m:d>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𝟐𝟓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𝟎</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r>
                      <a:rPr lang="he-IL" sz="800" b="1" i="0">
                        <a:solidFill>
                          <a:schemeClr val="tx1"/>
                        </a:solidFill>
                        <a:latin typeface="Cambria Math" panose="02040503050406030204" pitchFamily="18" charset="0"/>
                      </a:rPr>
                      <m:t>=</m:t>
                    </m:r>
                    <m:r>
                      <a:rPr lang="he-IL" sz="800" b="1" i="0">
                        <a:solidFill>
                          <a:schemeClr val="tx1"/>
                        </a:solidFill>
                        <a:latin typeface="Cambria Math" panose="02040503050406030204" pitchFamily="18" charset="0"/>
                      </a:rPr>
                      <m:t>𝟖</m:t>
                    </m:r>
                    <m:f>
                      <m:fPr>
                        <m:ctrlPr>
                          <a:rPr lang="he-IL" sz="800" b="1" i="1">
                            <a:solidFill>
                              <a:schemeClr val="tx1"/>
                            </a:solidFill>
                            <a:latin typeface="Cambria Math" panose="02040503050406030204" pitchFamily="18" charset="0"/>
                          </a:rPr>
                        </m:ctrlPr>
                      </m:fPr>
                      <m:num>
                        <m:r>
                          <a:rPr lang="he-IL" sz="800" b="1" i="0">
                            <a:solidFill>
                              <a:schemeClr val="tx1"/>
                            </a:solidFill>
                            <a:latin typeface="Cambria Math" panose="02040503050406030204" pitchFamily="18" charset="0"/>
                          </a:rPr>
                          <m:t>𝟏</m:t>
                        </m:r>
                      </m:num>
                      <m:den>
                        <m:r>
                          <a:rPr lang="he-IL" sz="800" b="1" i="0">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𝒚(𝑩)=𝟐𝟓−𝟎.𝟓∗𝟑𝟑 𝟏/𝟑</a:t>
              </a:r>
              <a:r>
                <a:rPr lang="he-IL" sz="800" b="1" i="0">
                  <a:solidFill>
                    <a:schemeClr val="tx1"/>
                  </a:solidFill>
                  <a:latin typeface="Cambria Math" panose="02040503050406030204" pitchFamily="18" charset="0"/>
                </a:rPr>
                <a:t>=𝟖 𝟏/𝟑</a:t>
              </a:r>
              <a:endParaRPr lang="en-US" sz="800" b="1">
                <a:solidFill>
                  <a:schemeClr val="tx1"/>
                </a:solidFill>
              </a:endParaRPr>
            </a:p>
          </xdr:txBody>
        </xdr:sp>
      </mc:Fallback>
    </mc:AlternateContent>
    <xdr:clientData/>
  </xdr:oneCellAnchor>
  <xdr:twoCellAnchor>
    <xdr:from>
      <xdr:col>5</xdr:col>
      <xdr:colOff>711199</xdr:colOff>
      <xdr:row>270</xdr:row>
      <xdr:rowOff>111125</xdr:rowOff>
    </xdr:from>
    <xdr:to>
      <xdr:col>7</xdr:col>
      <xdr:colOff>888999</xdr:colOff>
      <xdr:row>275</xdr:row>
      <xdr:rowOff>200025</xdr:rowOff>
    </xdr:to>
    <xdr:sp macro="" textlink="">
      <xdr:nvSpPr>
        <xdr:cNvPr id="162" name="Rounded Rectangular Callout 161">
          <a:extLst>
            <a:ext uri="{FF2B5EF4-FFF2-40B4-BE49-F238E27FC236}">
              <a16:creationId xmlns:a16="http://schemas.microsoft.com/office/drawing/2014/main" id="{1C1344C2-B5EB-B844-BE0B-4EC43FE7DE4F}"/>
            </a:ext>
          </a:extLst>
        </xdr:cNvPr>
        <xdr:cNvSpPr/>
      </xdr:nvSpPr>
      <xdr:spPr>
        <a:xfrm>
          <a:off x="13518476901" y="72856725"/>
          <a:ext cx="1930400" cy="1104900"/>
        </a:xfrm>
        <a:prstGeom prst="wedgeRoundRectCallout">
          <a:avLst>
            <a:gd name="adj1" fmla="val 59461"/>
            <a:gd name="adj2" fmla="val -554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כדי</a:t>
          </a:r>
          <a:r>
            <a:rPr lang="he-IL" sz="1100" baseline="0"/>
            <a:t> למצוא את ערך </a:t>
          </a:r>
          <a:r>
            <a:rPr lang="en-US" sz="1100" baseline="0"/>
            <a:t>y</a:t>
          </a:r>
          <a:r>
            <a:rPr lang="he-IL" sz="1100" baseline="0"/>
            <a:t> בנקודת החיתוך, מציבים את ערך </a:t>
          </a:r>
          <a:r>
            <a:rPr lang="en-US" sz="1100" baseline="0"/>
            <a:t>x</a:t>
          </a:r>
          <a:r>
            <a:rPr lang="he-IL" sz="1100" baseline="0"/>
            <a:t> בחיתוך (שחושב למטה) באחת מבין משוואות הישרים (לא משנה איזו)</a:t>
          </a:r>
          <a:endParaRPr lang="en-US" sz="1100"/>
        </a:p>
      </xdr:txBody>
    </xdr:sp>
    <xdr:clientData/>
  </xdr:twoCellAnchor>
  <xdr:oneCellAnchor>
    <xdr:from>
      <xdr:col>3</xdr:col>
      <xdr:colOff>736600</xdr:colOff>
      <xdr:row>287</xdr:row>
      <xdr:rowOff>155575</xdr:rowOff>
    </xdr:from>
    <xdr:ext cx="3057248" cy="317523"/>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twoCellAnchor>
    <xdr:from>
      <xdr:col>6</xdr:col>
      <xdr:colOff>404091</xdr:colOff>
      <xdr:row>327</xdr:row>
      <xdr:rowOff>132773</xdr:rowOff>
    </xdr:from>
    <xdr:to>
      <xdr:col>6</xdr:col>
      <xdr:colOff>404091</xdr:colOff>
      <xdr:row>343</xdr:row>
      <xdr:rowOff>155864</xdr:rowOff>
    </xdr:to>
    <xdr:cxnSp macro="">
      <xdr:nvCxnSpPr>
        <xdr:cNvPr id="164" name="Straight Arrow Connector 163">
          <a:extLst>
            <a:ext uri="{FF2B5EF4-FFF2-40B4-BE49-F238E27FC236}">
              <a16:creationId xmlns:a16="http://schemas.microsoft.com/office/drawing/2014/main" id="{21C0E46A-6FDF-0D45-81CC-FEB5C9A0FCEE}"/>
            </a:ext>
          </a:extLst>
        </xdr:cNvPr>
        <xdr:cNvCxnSpPr/>
      </xdr:nvCxnSpPr>
      <xdr:spPr>
        <a:xfrm flipV="1">
          <a:off x="13519787309" y="84740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340</xdr:row>
      <xdr:rowOff>109682</xdr:rowOff>
    </xdr:from>
    <xdr:to>
      <xdr:col>6</xdr:col>
      <xdr:colOff>813955</xdr:colOff>
      <xdr:row>340</xdr:row>
      <xdr:rowOff>121227</xdr:rowOff>
    </xdr:to>
    <xdr:cxnSp macro="">
      <xdr:nvCxnSpPr>
        <xdr:cNvPr id="165" name="Straight Arrow Connector 164">
          <a:extLst>
            <a:ext uri="{FF2B5EF4-FFF2-40B4-BE49-F238E27FC236}">
              <a16:creationId xmlns:a16="http://schemas.microsoft.com/office/drawing/2014/main" id="{BD2EECEB-3DCE-9C46-A610-99B6B01C8BEC}"/>
            </a:ext>
          </a:extLst>
        </xdr:cNvPr>
        <xdr:cNvCxnSpPr/>
      </xdr:nvCxnSpPr>
      <xdr:spPr>
        <a:xfrm>
          <a:off x="13519377445" y="87358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326</xdr:row>
      <xdr:rowOff>79664</xdr:rowOff>
    </xdr:from>
    <xdr:ext cx="411714"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340</xdr:row>
      <xdr:rowOff>33482</xdr:rowOff>
    </xdr:from>
    <xdr:ext cx="411714"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333</xdr:row>
      <xdr:rowOff>103909</xdr:rowOff>
    </xdr:from>
    <xdr:to>
      <xdr:col>6</xdr:col>
      <xdr:colOff>404091</xdr:colOff>
      <xdr:row>340</xdr:row>
      <xdr:rowOff>109682</xdr:rowOff>
    </xdr:to>
    <xdr:cxnSp macro="">
      <xdr:nvCxnSpPr>
        <xdr:cNvPr id="168" name="Straight Connector 167">
          <a:extLst>
            <a:ext uri="{FF2B5EF4-FFF2-40B4-BE49-F238E27FC236}">
              <a16:creationId xmlns:a16="http://schemas.microsoft.com/office/drawing/2014/main" id="{646C60C6-0DAC-BA4D-9172-E66E29AFD847}"/>
            </a:ext>
          </a:extLst>
        </xdr:cNvPr>
        <xdr:cNvCxnSpPr/>
      </xdr:nvCxnSpPr>
      <xdr:spPr>
        <a:xfrm>
          <a:off x="13519787309" y="85930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333</xdr:row>
      <xdr:rowOff>16163</xdr:rowOff>
    </xdr:from>
    <xdr:ext cx="411714"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329</xdr:row>
      <xdr:rowOff>184728</xdr:rowOff>
    </xdr:from>
    <xdr:to>
      <xdr:col>6</xdr:col>
      <xdr:colOff>404091</xdr:colOff>
      <xdr:row>340</xdr:row>
      <xdr:rowOff>109682</xdr:rowOff>
    </xdr:to>
    <xdr:cxnSp macro="">
      <xdr:nvCxnSpPr>
        <xdr:cNvPr id="171" name="Straight Connector 170">
          <a:extLst>
            <a:ext uri="{FF2B5EF4-FFF2-40B4-BE49-F238E27FC236}">
              <a16:creationId xmlns:a16="http://schemas.microsoft.com/office/drawing/2014/main" id="{3F7A3D34-E693-CD4D-8DF7-0D46A852CFC4}"/>
            </a:ext>
          </a:extLst>
        </xdr:cNvPr>
        <xdr:cNvCxnSpPr/>
      </xdr:nvCxnSpPr>
      <xdr:spPr>
        <a:xfrm>
          <a:off x="13519787309" y="85198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329</xdr:row>
      <xdr:rowOff>96982</xdr:rowOff>
    </xdr:from>
    <xdr:ext cx="411714"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335</xdr:row>
      <xdr:rowOff>190500</xdr:rowOff>
    </xdr:from>
    <xdr:to>
      <xdr:col>6</xdr:col>
      <xdr:colOff>409864</xdr:colOff>
      <xdr:row>340</xdr:row>
      <xdr:rowOff>109682</xdr:rowOff>
    </xdr:to>
    <xdr:cxnSp macro="">
      <xdr:nvCxnSpPr>
        <xdr:cNvPr id="174" name="Straight Connector 173">
          <a:extLst>
            <a:ext uri="{FF2B5EF4-FFF2-40B4-BE49-F238E27FC236}">
              <a16:creationId xmlns:a16="http://schemas.microsoft.com/office/drawing/2014/main" id="{E53D194B-20DC-7C42-B738-8B231A842E5D}"/>
            </a:ext>
          </a:extLst>
        </xdr:cNvPr>
        <xdr:cNvCxnSpPr/>
      </xdr:nvCxnSpPr>
      <xdr:spPr>
        <a:xfrm>
          <a:off x="13519781536" y="86423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335</xdr:row>
      <xdr:rowOff>131617</xdr:rowOff>
    </xdr:from>
    <xdr:ext cx="411714"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333</xdr:row>
      <xdr:rowOff>79663</xdr:rowOff>
    </xdr:from>
    <xdr:ext cx="1508532" cy="190758"/>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332</xdr:row>
      <xdr:rowOff>73891</xdr:rowOff>
    </xdr:from>
    <xdr:ext cx="1508532" cy="190758"/>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336</xdr:row>
      <xdr:rowOff>114298</xdr:rowOff>
    </xdr:from>
    <xdr:ext cx="1508532" cy="190758"/>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6</xdr:col>
      <xdr:colOff>404091</xdr:colOff>
      <xdr:row>370</xdr:row>
      <xdr:rowOff>132773</xdr:rowOff>
    </xdr:from>
    <xdr:to>
      <xdr:col>6</xdr:col>
      <xdr:colOff>404091</xdr:colOff>
      <xdr:row>386</xdr:row>
      <xdr:rowOff>155864</xdr:rowOff>
    </xdr:to>
    <xdr:cxnSp macro="">
      <xdr:nvCxnSpPr>
        <xdr:cNvPr id="179" name="Straight Arrow Connector 178">
          <a:extLst>
            <a:ext uri="{FF2B5EF4-FFF2-40B4-BE49-F238E27FC236}">
              <a16:creationId xmlns:a16="http://schemas.microsoft.com/office/drawing/2014/main" id="{E065813B-278D-B647-BA27-C045F5A7FDFB}"/>
            </a:ext>
          </a:extLst>
        </xdr:cNvPr>
        <xdr:cNvCxnSpPr/>
      </xdr:nvCxnSpPr>
      <xdr:spPr>
        <a:xfrm flipV="1">
          <a:off x="13519787309" y="9347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383</xdr:row>
      <xdr:rowOff>109682</xdr:rowOff>
    </xdr:from>
    <xdr:to>
      <xdr:col>6</xdr:col>
      <xdr:colOff>813955</xdr:colOff>
      <xdr:row>383</xdr:row>
      <xdr:rowOff>121227</xdr:rowOff>
    </xdr:to>
    <xdr:cxnSp macro="">
      <xdr:nvCxnSpPr>
        <xdr:cNvPr id="180" name="Straight Arrow Connector 179">
          <a:extLst>
            <a:ext uri="{FF2B5EF4-FFF2-40B4-BE49-F238E27FC236}">
              <a16:creationId xmlns:a16="http://schemas.microsoft.com/office/drawing/2014/main" id="{E4A0A8EF-83EB-D741-ACAE-684D8E44C401}"/>
            </a:ext>
          </a:extLst>
        </xdr:cNvPr>
        <xdr:cNvCxnSpPr/>
      </xdr:nvCxnSpPr>
      <xdr:spPr>
        <a:xfrm>
          <a:off x="13519377445" y="960962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369</xdr:row>
      <xdr:rowOff>79664</xdr:rowOff>
    </xdr:from>
    <xdr:ext cx="41171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383</xdr:row>
      <xdr:rowOff>33482</xdr:rowOff>
    </xdr:from>
    <xdr:ext cx="41171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381</xdr:row>
      <xdr:rowOff>40409</xdr:rowOff>
    </xdr:from>
    <xdr:to>
      <xdr:col>4</xdr:col>
      <xdr:colOff>744682</xdr:colOff>
      <xdr:row>383</xdr:row>
      <xdr:rowOff>109682</xdr:rowOff>
    </xdr:to>
    <xdr:cxnSp macro="">
      <xdr:nvCxnSpPr>
        <xdr:cNvPr id="183" name="Straight Connector 182">
          <a:extLst>
            <a:ext uri="{FF2B5EF4-FFF2-40B4-BE49-F238E27FC236}">
              <a16:creationId xmlns:a16="http://schemas.microsoft.com/office/drawing/2014/main" id="{24C6AFD6-DE6B-4C4B-AE45-28DCD5274A3A}"/>
            </a:ext>
          </a:extLst>
        </xdr:cNvPr>
        <xdr:cNvCxnSpPr/>
      </xdr:nvCxnSpPr>
      <xdr:spPr>
        <a:xfrm>
          <a:off x="13521199318" y="9562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646544</xdr:colOff>
      <xdr:row>383</xdr:row>
      <xdr:rowOff>154709</xdr:rowOff>
    </xdr:from>
    <xdr:ext cx="411714"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738909</xdr:colOff>
      <xdr:row>378</xdr:row>
      <xdr:rowOff>190500</xdr:rowOff>
    </xdr:from>
    <xdr:to>
      <xdr:col>6</xdr:col>
      <xdr:colOff>409864</xdr:colOff>
      <xdr:row>381</xdr:row>
      <xdr:rowOff>46182</xdr:rowOff>
    </xdr:to>
    <xdr:cxnSp macro="">
      <xdr:nvCxnSpPr>
        <xdr:cNvPr id="185" name="Straight Connector 184">
          <a:extLst>
            <a:ext uri="{FF2B5EF4-FFF2-40B4-BE49-F238E27FC236}">
              <a16:creationId xmlns:a16="http://schemas.microsoft.com/office/drawing/2014/main" id="{43B75568-7B71-904B-BF8A-A501496B5FF6}"/>
            </a:ext>
          </a:extLst>
        </xdr:cNvPr>
        <xdr:cNvCxnSpPr/>
      </xdr:nvCxnSpPr>
      <xdr:spPr>
        <a:xfrm>
          <a:off x="13519781536" y="95161100"/>
          <a:ext cx="14235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378</xdr:row>
      <xdr:rowOff>131617</xdr:rowOff>
    </xdr:from>
    <xdr:ext cx="41171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3</xdr:col>
      <xdr:colOff>236682</xdr:colOff>
      <xdr:row>382</xdr:row>
      <xdr:rowOff>4616</xdr:rowOff>
    </xdr:from>
    <xdr:ext cx="1508532" cy="190758"/>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819728</xdr:colOff>
      <xdr:row>378</xdr:row>
      <xdr:rowOff>166253</xdr:rowOff>
    </xdr:from>
    <xdr:ext cx="1508532" cy="190758"/>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2</xdr:col>
      <xdr:colOff>773547</xdr:colOff>
      <xdr:row>349</xdr:row>
      <xdr:rowOff>16163</xdr:rowOff>
    </xdr:from>
    <xdr:ext cx="3644441" cy="31688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עובדים</m:t>
                        </m:r>
                      </m:e>
                    </m:d>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160</m:t>
                        </m:r>
                      </m:num>
                      <m:den>
                        <m:r>
                          <a:rPr lang="en-US"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=160−</m:t>
                    </m:r>
                    <m:r>
                      <a:rPr lang="en-US" sz="1100" b="0" i="1">
                        <a:latin typeface="Cambria Math" panose="02040503050406030204" pitchFamily="18" charset="0"/>
                      </a:rPr>
                      <m:t>𝑥</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עובדים)</a:t>
              </a:r>
              <a:r>
                <a:rPr lang="en-US" sz="1100" b="0" i="0">
                  <a:latin typeface="Cambria Math" panose="02040503050406030204" pitchFamily="18" charset="0"/>
                </a:rPr>
                <a:t>=160−160/160 𝑥=160−𝑥</a:t>
              </a:r>
              <a:endParaRPr lang="en-US" sz="1100"/>
            </a:p>
          </xdr:txBody>
        </xdr:sp>
      </mc:Fallback>
    </mc:AlternateContent>
    <xdr:clientData/>
  </xdr:oneCellAnchor>
  <xdr:oneCellAnchor>
    <xdr:from>
      <xdr:col>2</xdr:col>
      <xdr:colOff>762001</xdr:colOff>
      <xdr:row>350</xdr:row>
      <xdr:rowOff>172027</xdr:rowOff>
    </xdr:from>
    <xdr:ext cx="3644441" cy="316882"/>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קרקע</m:t>
                        </m:r>
                      </m:e>
                    </m:d>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100</m:t>
                        </m:r>
                      </m:den>
                    </m:f>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קרקע)</a:t>
              </a:r>
              <a:r>
                <a:rPr lang="en-US" sz="1100" b="0" i="0">
                  <a:latin typeface="Cambria Math" panose="02040503050406030204" pitchFamily="18" charset="0"/>
                </a:rPr>
                <a:t>=100−100/100 𝑥=100−𝑥</a:t>
              </a:r>
              <a:endParaRPr lang="en-US" sz="1100"/>
            </a:p>
          </xdr:txBody>
        </xdr:sp>
      </mc:Fallback>
    </mc:AlternateContent>
    <xdr:clientData/>
  </xdr:oneCellAnchor>
  <xdr:oneCellAnchor>
    <xdr:from>
      <xdr:col>2</xdr:col>
      <xdr:colOff>756228</xdr:colOff>
      <xdr:row>353</xdr:row>
      <xdr:rowOff>4618</xdr:rowOff>
    </xdr:from>
    <xdr:ext cx="3644441" cy="316882"/>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en-US" sz="1100" b="0" i="1">
                        <a:latin typeface="Cambria Math" panose="02040503050406030204" pitchFamily="18" charset="0"/>
                      </a:rPr>
                      <m:t>=</m:t>
                    </m:r>
                    <m:r>
                      <a:rPr lang="he-IL" sz="1100" b="0" i="1">
                        <a:latin typeface="Cambria Math" panose="02040503050406030204" pitchFamily="18" charset="0"/>
                      </a:rPr>
                      <m:t>80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מכונות)</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𝑥=80−0.5𝑥</a:t>
              </a:r>
              <a:endParaRPr lang="en-US" sz="1100"/>
            </a:p>
          </xdr:txBody>
        </xdr:sp>
      </mc:Fallback>
    </mc:AlternateContent>
    <xdr:clientData/>
  </xdr:oneCellAnchor>
  <xdr:oneCellAnchor>
    <xdr:from>
      <xdr:col>2</xdr:col>
      <xdr:colOff>444500</xdr:colOff>
      <xdr:row>361</xdr:row>
      <xdr:rowOff>195119</xdr:rowOff>
    </xdr:from>
    <xdr:ext cx="313066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=40→</m:t>
                    </m:r>
                    <m:r>
                      <a:rPr lang="en-US" sz="1100" b="0" i="1">
                        <a:latin typeface="Cambria Math" panose="02040503050406030204" pitchFamily="18" charset="0"/>
                      </a:rPr>
                      <m:t>𝑦</m:t>
                    </m:r>
                    <m:r>
                      <a:rPr lang="en-US" sz="1100" b="0" i="1">
                        <a:latin typeface="Cambria Math" panose="02040503050406030204" pitchFamily="18" charset="0"/>
                      </a:rPr>
                      <m:t>=60</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r>
                <a:rPr lang="en-US" sz="1100" b="0" i="0">
                  <a:latin typeface="Cambria Math" panose="02040503050406030204" pitchFamily="18" charset="0"/>
                </a:rPr>
                <a:t>𝑥=80−0.5𝑥→𝑥=40→𝑦=60</a:t>
              </a:r>
              <a:endParaRPr lang="en-US" sz="1100"/>
            </a:p>
          </xdr:txBody>
        </xdr:sp>
      </mc:Fallback>
    </mc:AlternateContent>
    <xdr:clientData/>
  </xdr:oneCellAnchor>
  <xdr:twoCellAnchor>
    <xdr:from>
      <xdr:col>4</xdr:col>
      <xdr:colOff>750455</xdr:colOff>
      <xdr:row>381</xdr:row>
      <xdr:rowOff>63500</xdr:rowOff>
    </xdr:from>
    <xdr:to>
      <xdr:col>4</xdr:col>
      <xdr:colOff>750455</xdr:colOff>
      <xdr:row>383</xdr:row>
      <xdr:rowOff>109682</xdr:rowOff>
    </xdr:to>
    <xdr:cxnSp macro="">
      <xdr:nvCxnSpPr>
        <xdr:cNvPr id="193" name="Straight Connector 192">
          <a:extLst>
            <a:ext uri="{FF2B5EF4-FFF2-40B4-BE49-F238E27FC236}">
              <a16:creationId xmlns:a16="http://schemas.microsoft.com/office/drawing/2014/main" id="{CD7F0DE6-B33E-0440-B432-2EDDC8A4CA28}"/>
            </a:ext>
          </a:extLst>
        </xdr:cNvPr>
        <xdr:cNvCxnSpPr/>
      </xdr:nvCxnSpPr>
      <xdr:spPr>
        <a:xfrm>
          <a:off x="13521193545" y="9564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773546</xdr:colOff>
      <xdr:row>381</xdr:row>
      <xdr:rowOff>63500</xdr:rowOff>
    </xdr:from>
    <xdr:to>
      <xdr:col>6</xdr:col>
      <xdr:colOff>404091</xdr:colOff>
      <xdr:row>381</xdr:row>
      <xdr:rowOff>63500</xdr:rowOff>
    </xdr:to>
    <xdr:cxnSp macro="">
      <xdr:nvCxnSpPr>
        <xdr:cNvPr id="194" name="Straight Connector 193">
          <a:extLst>
            <a:ext uri="{FF2B5EF4-FFF2-40B4-BE49-F238E27FC236}">
              <a16:creationId xmlns:a16="http://schemas.microsoft.com/office/drawing/2014/main" id="{AF39C9BA-1F77-7142-A602-6CF1AB8B2A04}"/>
            </a:ext>
          </a:extLst>
        </xdr:cNvPr>
        <xdr:cNvCxnSpPr/>
      </xdr:nvCxnSpPr>
      <xdr:spPr>
        <a:xfrm flipH="1">
          <a:off x="13519787309" y="95643700"/>
          <a:ext cx="13831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496453</xdr:colOff>
      <xdr:row>383</xdr:row>
      <xdr:rowOff>148936</xdr:rowOff>
    </xdr:from>
    <xdr:ext cx="411714"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334817</xdr:colOff>
      <xdr:row>380</xdr:row>
      <xdr:rowOff>172026</xdr:rowOff>
    </xdr:from>
    <xdr:ext cx="411714"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513772</xdr:colOff>
      <xdr:row>380</xdr:row>
      <xdr:rowOff>39254</xdr:rowOff>
    </xdr:from>
    <xdr:ext cx="411714"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oneCellAnchor>
    <xdr:from>
      <xdr:col>3</xdr:col>
      <xdr:colOff>450272</xdr:colOff>
      <xdr:row>378</xdr:row>
      <xdr:rowOff>42457</xdr:rowOff>
    </xdr:from>
    <xdr:ext cx="3644441" cy="17985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1</xdr:col>
      <xdr:colOff>677262</xdr:colOff>
      <xdr:row>381</xdr:row>
      <xdr:rowOff>33479</xdr:rowOff>
    </xdr:from>
    <xdr:ext cx="3644441" cy="17985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2</xdr:col>
      <xdr:colOff>394398</xdr:colOff>
      <xdr:row>394</xdr:row>
      <xdr:rowOff>148933</xdr:rowOff>
    </xdr:from>
    <xdr:ext cx="3644441" cy="17985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r>
                      <a:rPr lang="he-IL" sz="1000" b="0" i="1">
                        <a:latin typeface="Cambria Math" panose="02040503050406030204" pitchFamily="18" charset="0"/>
                      </a:rPr>
                      <m:t>=100−60=40</m:t>
                    </m:r>
                  </m:oMath>
                </m:oMathPara>
              </a14:m>
              <a:endParaRPr lang="en-US" sz="1000"/>
            </a:p>
          </xdr:txBody>
        </xdr:sp>
      </mc:Choice>
      <mc:Fallback xmlns="">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r>
                <a:rPr lang="he-IL" sz="1000" b="0" i="0">
                  <a:latin typeface="Cambria Math" panose="02040503050406030204" pitchFamily="18" charset="0"/>
                </a:rPr>
                <a:t>=100−60=40</a:t>
              </a:r>
              <a:endParaRPr lang="en-US" sz="1000"/>
            </a:p>
          </xdr:txBody>
        </xdr:sp>
      </mc:Fallback>
    </mc:AlternateContent>
    <xdr:clientData/>
  </xdr:oneCellAnchor>
  <xdr:twoCellAnchor>
    <xdr:from>
      <xdr:col>5</xdr:col>
      <xdr:colOff>404091</xdr:colOff>
      <xdr:row>399</xdr:row>
      <xdr:rowOff>132773</xdr:rowOff>
    </xdr:from>
    <xdr:to>
      <xdr:col>5</xdr:col>
      <xdr:colOff>404091</xdr:colOff>
      <xdr:row>415</xdr:row>
      <xdr:rowOff>155864</xdr:rowOff>
    </xdr:to>
    <xdr:cxnSp macro="">
      <xdr:nvCxnSpPr>
        <xdr:cNvPr id="201" name="Straight Arrow Connector 200">
          <a:extLst>
            <a:ext uri="{FF2B5EF4-FFF2-40B4-BE49-F238E27FC236}">
              <a16:creationId xmlns:a16="http://schemas.microsoft.com/office/drawing/2014/main" id="{17247930-3330-6D47-9CDE-BD7834C19C44}"/>
            </a:ext>
          </a:extLst>
        </xdr:cNvPr>
        <xdr:cNvCxnSpPr/>
      </xdr:nvCxnSpPr>
      <xdr:spPr>
        <a:xfrm flipV="1">
          <a:off x="13520714409" y="993959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412</xdr:row>
      <xdr:rowOff>109682</xdr:rowOff>
    </xdr:from>
    <xdr:to>
      <xdr:col>5</xdr:col>
      <xdr:colOff>813955</xdr:colOff>
      <xdr:row>412</xdr:row>
      <xdr:rowOff>121227</xdr:rowOff>
    </xdr:to>
    <xdr:cxnSp macro="">
      <xdr:nvCxnSpPr>
        <xdr:cNvPr id="202" name="Straight Arrow Connector 201">
          <a:extLst>
            <a:ext uri="{FF2B5EF4-FFF2-40B4-BE49-F238E27FC236}">
              <a16:creationId xmlns:a16="http://schemas.microsoft.com/office/drawing/2014/main" id="{5E85C1C6-4C99-2249-95A8-672704A37ED1}"/>
            </a:ext>
          </a:extLst>
        </xdr:cNvPr>
        <xdr:cNvCxnSpPr/>
      </xdr:nvCxnSpPr>
      <xdr:spPr>
        <a:xfrm>
          <a:off x="13520304545" y="1020144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398</xdr:row>
      <xdr:rowOff>79664</xdr:rowOff>
    </xdr:from>
    <xdr:ext cx="411714"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412</xdr:row>
      <xdr:rowOff>33482</xdr:rowOff>
    </xdr:from>
    <xdr:ext cx="411714"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410</xdr:row>
      <xdr:rowOff>40409</xdr:rowOff>
    </xdr:from>
    <xdr:to>
      <xdr:col>3</xdr:col>
      <xdr:colOff>744682</xdr:colOff>
      <xdr:row>412</xdr:row>
      <xdr:rowOff>109682</xdr:rowOff>
    </xdr:to>
    <xdr:cxnSp macro="">
      <xdr:nvCxnSpPr>
        <xdr:cNvPr id="205" name="Straight Connector 204">
          <a:extLst>
            <a:ext uri="{FF2B5EF4-FFF2-40B4-BE49-F238E27FC236}">
              <a16:creationId xmlns:a16="http://schemas.microsoft.com/office/drawing/2014/main" id="{44A02630-5344-6844-8D97-361545CDA7DE}"/>
            </a:ext>
          </a:extLst>
        </xdr:cNvPr>
        <xdr:cNvCxnSpPr/>
      </xdr:nvCxnSpPr>
      <xdr:spPr>
        <a:xfrm>
          <a:off x="13522024818" y="1015388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412</xdr:row>
      <xdr:rowOff>154709</xdr:rowOff>
    </xdr:from>
    <xdr:ext cx="411714"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407</xdr:row>
      <xdr:rowOff>190500</xdr:rowOff>
    </xdr:from>
    <xdr:to>
      <xdr:col>5</xdr:col>
      <xdr:colOff>409864</xdr:colOff>
      <xdr:row>410</xdr:row>
      <xdr:rowOff>46182</xdr:rowOff>
    </xdr:to>
    <xdr:cxnSp macro="">
      <xdr:nvCxnSpPr>
        <xdr:cNvPr id="207" name="Straight Connector 206">
          <a:extLst>
            <a:ext uri="{FF2B5EF4-FFF2-40B4-BE49-F238E27FC236}">
              <a16:creationId xmlns:a16="http://schemas.microsoft.com/office/drawing/2014/main" id="{194DCA33-FBFB-B244-B0E5-65AA55E2AA58}"/>
            </a:ext>
          </a:extLst>
        </xdr:cNvPr>
        <xdr:cNvCxnSpPr/>
      </xdr:nvCxnSpPr>
      <xdr:spPr>
        <a:xfrm>
          <a:off x="13520708636" y="1010793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407</xdr:row>
      <xdr:rowOff>131617</xdr:rowOff>
    </xdr:from>
    <xdr:ext cx="411714"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411</xdr:row>
      <xdr:rowOff>4616</xdr:rowOff>
    </xdr:from>
    <xdr:ext cx="1508532" cy="190758"/>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407</xdr:row>
      <xdr:rowOff>166253</xdr:rowOff>
    </xdr:from>
    <xdr:ext cx="1508532" cy="190758"/>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410</xdr:row>
      <xdr:rowOff>63500</xdr:rowOff>
    </xdr:from>
    <xdr:to>
      <xdr:col>3</xdr:col>
      <xdr:colOff>750455</xdr:colOff>
      <xdr:row>412</xdr:row>
      <xdr:rowOff>109682</xdr:rowOff>
    </xdr:to>
    <xdr:cxnSp macro="">
      <xdr:nvCxnSpPr>
        <xdr:cNvPr id="211" name="Straight Connector 210">
          <a:extLst>
            <a:ext uri="{FF2B5EF4-FFF2-40B4-BE49-F238E27FC236}">
              <a16:creationId xmlns:a16="http://schemas.microsoft.com/office/drawing/2014/main" id="{B47B8902-FC44-6C4E-A8DF-3D572C4B1D18}"/>
            </a:ext>
          </a:extLst>
        </xdr:cNvPr>
        <xdr:cNvCxnSpPr/>
      </xdr:nvCxnSpPr>
      <xdr:spPr>
        <a:xfrm>
          <a:off x="13522019045" y="1015619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410</xdr:row>
      <xdr:rowOff>63500</xdr:rowOff>
    </xdr:from>
    <xdr:to>
      <xdr:col>5</xdr:col>
      <xdr:colOff>404091</xdr:colOff>
      <xdr:row>410</xdr:row>
      <xdr:rowOff>63500</xdr:rowOff>
    </xdr:to>
    <xdr:cxnSp macro="">
      <xdr:nvCxnSpPr>
        <xdr:cNvPr id="212" name="Straight Connector 211">
          <a:extLst>
            <a:ext uri="{FF2B5EF4-FFF2-40B4-BE49-F238E27FC236}">
              <a16:creationId xmlns:a16="http://schemas.microsoft.com/office/drawing/2014/main" id="{67F5CF21-60A8-8F4D-B967-CFB2CC2DB8CE}"/>
            </a:ext>
          </a:extLst>
        </xdr:cNvPr>
        <xdr:cNvCxnSpPr/>
      </xdr:nvCxnSpPr>
      <xdr:spPr>
        <a:xfrm flipH="1">
          <a:off x="13520714409" y="1015619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409</xdr:row>
      <xdr:rowOff>172026</xdr:rowOff>
    </xdr:from>
    <xdr:ext cx="41171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409</xdr:row>
      <xdr:rowOff>39254</xdr:rowOff>
    </xdr:from>
    <xdr:ext cx="41171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3</xdr:col>
      <xdr:colOff>427182</xdr:colOff>
      <xdr:row>411</xdr:row>
      <xdr:rowOff>103909</xdr:rowOff>
    </xdr:from>
    <xdr:to>
      <xdr:col>3</xdr:col>
      <xdr:colOff>432955</xdr:colOff>
      <xdr:row>412</xdr:row>
      <xdr:rowOff>138546</xdr:rowOff>
    </xdr:to>
    <xdr:cxnSp macro="">
      <xdr:nvCxnSpPr>
        <xdr:cNvPr id="216" name="Straight Connector 215">
          <a:extLst>
            <a:ext uri="{FF2B5EF4-FFF2-40B4-BE49-F238E27FC236}">
              <a16:creationId xmlns:a16="http://schemas.microsoft.com/office/drawing/2014/main" id="{93E09730-496A-ED4A-ADBE-03535368F276}"/>
            </a:ext>
          </a:extLst>
        </xdr:cNvPr>
        <xdr:cNvCxnSpPr/>
      </xdr:nvCxnSpPr>
      <xdr:spPr>
        <a:xfrm flipH="1">
          <a:off x="13522336545" y="101805509"/>
          <a:ext cx="5773" cy="23783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207816</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415637</xdr:colOff>
      <xdr:row>411</xdr:row>
      <xdr:rowOff>103909</xdr:rowOff>
    </xdr:from>
    <xdr:to>
      <xdr:col>5</xdr:col>
      <xdr:colOff>392546</xdr:colOff>
      <xdr:row>411</xdr:row>
      <xdr:rowOff>109682</xdr:rowOff>
    </xdr:to>
    <xdr:cxnSp macro="">
      <xdr:nvCxnSpPr>
        <xdr:cNvPr id="218" name="Straight Connector 217">
          <a:extLst>
            <a:ext uri="{FF2B5EF4-FFF2-40B4-BE49-F238E27FC236}">
              <a16:creationId xmlns:a16="http://schemas.microsoft.com/office/drawing/2014/main" id="{AAE5B55F-F50C-A640-B9A0-367F73830074}"/>
            </a:ext>
          </a:extLst>
        </xdr:cNvPr>
        <xdr:cNvCxnSpPr/>
      </xdr:nvCxnSpPr>
      <xdr:spPr>
        <a:xfrm flipH="1">
          <a:off x="13520725954" y="101805509"/>
          <a:ext cx="1627909" cy="57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411</xdr:row>
      <xdr:rowOff>33481</xdr:rowOff>
    </xdr:from>
    <xdr:ext cx="411714"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346364</xdr:colOff>
      <xdr:row>411</xdr:row>
      <xdr:rowOff>17318</xdr:rowOff>
    </xdr:from>
    <xdr:to>
      <xdr:col>3</xdr:col>
      <xdr:colOff>502227</xdr:colOff>
      <xdr:row>411</xdr:row>
      <xdr:rowOff>178955</xdr:rowOff>
    </xdr:to>
    <xdr:sp macro="" textlink="">
      <xdr:nvSpPr>
        <xdr:cNvPr id="220" name="Oval 219">
          <a:extLst>
            <a:ext uri="{FF2B5EF4-FFF2-40B4-BE49-F238E27FC236}">
              <a16:creationId xmlns:a16="http://schemas.microsoft.com/office/drawing/2014/main" id="{D15A83FE-D8A2-FC44-A447-829DE5603123}"/>
            </a:ext>
          </a:extLst>
        </xdr:cNvPr>
        <xdr:cNvSpPr/>
      </xdr:nvSpPr>
      <xdr:spPr>
        <a:xfrm>
          <a:off x="13522267273" y="101718918"/>
          <a:ext cx="155863" cy="1616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404091</xdr:colOff>
      <xdr:row>426</xdr:row>
      <xdr:rowOff>132773</xdr:rowOff>
    </xdr:from>
    <xdr:to>
      <xdr:col>5</xdr:col>
      <xdr:colOff>404091</xdr:colOff>
      <xdr:row>442</xdr:row>
      <xdr:rowOff>155864</xdr:rowOff>
    </xdr:to>
    <xdr:cxnSp macro="">
      <xdr:nvCxnSpPr>
        <xdr:cNvPr id="221" name="Straight Arrow Connector 220">
          <a:extLst>
            <a:ext uri="{FF2B5EF4-FFF2-40B4-BE49-F238E27FC236}">
              <a16:creationId xmlns:a16="http://schemas.microsoft.com/office/drawing/2014/main" id="{00117616-19F0-BD4F-8128-F13D84919E68}"/>
            </a:ext>
          </a:extLst>
        </xdr:cNvPr>
        <xdr:cNvCxnSpPr/>
      </xdr:nvCxnSpPr>
      <xdr:spPr>
        <a:xfrm flipV="1">
          <a:off x="13520714409" y="10490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439</xdr:row>
      <xdr:rowOff>109682</xdr:rowOff>
    </xdr:from>
    <xdr:to>
      <xdr:col>5</xdr:col>
      <xdr:colOff>813955</xdr:colOff>
      <xdr:row>439</xdr:row>
      <xdr:rowOff>121227</xdr:rowOff>
    </xdr:to>
    <xdr:cxnSp macro="">
      <xdr:nvCxnSpPr>
        <xdr:cNvPr id="222" name="Straight Arrow Connector 221">
          <a:extLst>
            <a:ext uri="{FF2B5EF4-FFF2-40B4-BE49-F238E27FC236}">
              <a16:creationId xmlns:a16="http://schemas.microsoft.com/office/drawing/2014/main" id="{C565E3D4-581F-2E4B-8321-859ED4B19F0B}"/>
            </a:ext>
          </a:extLst>
        </xdr:cNvPr>
        <xdr:cNvCxnSpPr/>
      </xdr:nvCxnSpPr>
      <xdr:spPr>
        <a:xfrm>
          <a:off x="13520304545" y="107526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425</xdr:row>
      <xdr:rowOff>79664</xdr:rowOff>
    </xdr:from>
    <xdr:ext cx="411714"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439</xdr:row>
      <xdr:rowOff>33482</xdr:rowOff>
    </xdr:from>
    <xdr:ext cx="411714"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437</xdr:row>
      <xdr:rowOff>40409</xdr:rowOff>
    </xdr:from>
    <xdr:to>
      <xdr:col>3</xdr:col>
      <xdr:colOff>744682</xdr:colOff>
      <xdr:row>439</xdr:row>
      <xdr:rowOff>109682</xdr:rowOff>
    </xdr:to>
    <xdr:cxnSp macro="">
      <xdr:nvCxnSpPr>
        <xdr:cNvPr id="225" name="Straight Connector 224">
          <a:extLst>
            <a:ext uri="{FF2B5EF4-FFF2-40B4-BE49-F238E27FC236}">
              <a16:creationId xmlns:a16="http://schemas.microsoft.com/office/drawing/2014/main" id="{852B2ACB-2F0C-3548-A18D-757A0D9EB9B8}"/>
            </a:ext>
          </a:extLst>
        </xdr:cNvPr>
        <xdr:cNvCxnSpPr/>
      </xdr:nvCxnSpPr>
      <xdr:spPr>
        <a:xfrm>
          <a:off x="13522024818" y="10705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439</xdr:row>
      <xdr:rowOff>154709</xdr:rowOff>
    </xdr:from>
    <xdr:ext cx="411714"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434</xdr:row>
      <xdr:rowOff>190500</xdr:rowOff>
    </xdr:from>
    <xdr:to>
      <xdr:col>5</xdr:col>
      <xdr:colOff>409864</xdr:colOff>
      <xdr:row>437</xdr:row>
      <xdr:rowOff>46182</xdr:rowOff>
    </xdr:to>
    <xdr:cxnSp macro="">
      <xdr:nvCxnSpPr>
        <xdr:cNvPr id="227" name="Straight Connector 226">
          <a:extLst>
            <a:ext uri="{FF2B5EF4-FFF2-40B4-BE49-F238E27FC236}">
              <a16:creationId xmlns:a16="http://schemas.microsoft.com/office/drawing/2014/main" id="{0BCB79DA-8BC7-1243-95F1-45B6614D05B6}"/>
            </a:ext>
          </a:extLst>
        </xdr:cNvPr>
        <xdr:cNvCxnSpPr/>
      </xdr:nvCxnSpPr>
      <xdr:spPr>
        <a:xfrm>
          <a:off x="13520708636" y="106591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434</xdr:row>
      <xdr:rowOff>131617</xdr:rowOff>
    </xdr:from>
    <xdr:ext cx="411714"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438</xdr:row>
      <xdr:rowOff>4616</xdr:rowOff>
    </xdr:from>
    <xdr:ext cx="1508532" cy="190758"/>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434</xdr:row>
      <xdr:rowOff>166253</xdr:rowOff>
    </xdr:from>
    <xdr:ext cx="1508532" cy="19075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437</xdr:row>
      <xdr:rowOff>63500</xdr:rowOff>
    </xdr:from>
    <xdr:to>
      <xdr:col>3</xdr:col>
      <xdr:colOff>750455</xdr:colOff>
      <xdr:row>439</xdr:row>
      <xdr:rowOff>109682</xdr:rowOff>
    </xdr:to>
    <xdr:cxnSp macro="">
      <xdr:nvCxnSpPr>
        <xdr:cNvPr id="231" name="Straight Connector 230">
          <a:extLst>
            <a:ext uri="{FF2B5EF4-FFF2-40B4-BE49-F238E27FC236}">
              <a16:creationId xmlns:a16="http://schemas.microsoft.com/office/drawing/2014/main" id="{F8D33F47-405A-6040-9A2D-32C870928799}"/>
            </a:ext>
          </a:extLst>
        </xdr:cNvPr>
        <xdr:cNvCxnSpPr/>
      </xdr:nvCxnSpPr>
      <xdr:spPr>
        <a:xfrm>
          <a:off x="13522019045" y="10707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437</xdr:row>
      <xdr:rowOff>63500</xdr:rowOff>
    </xdr:from>
    <xdr:to>
      <xdr:col>5</xdr:col>
      <xdr:colOff>404091</xdr:colOff>
      <xdr:row>437</xdr:row>
      <xdr:rowOff>63500</xdr:rowOff>
    </xdr:to>
    <xdr:cxnSp macro="">
      <xdr:nvCxnSpPr>
        <xdr:cNvPr id="232" name="Straight Connector 231">
          <a:extLst>
            <a:ext uri="{FF2B5EF4-FFF2-40B4-BE49-F238E27FC236}">
              <a16:creationId xmlns:a16="http://schemas.microsoft.com/office/drawing/2014/main" id="{F2FE46C5-E781-8B4D-A5B1-40B7E4280B4A}"/>
            </a:ext>
          </a:extLst>
        </xdr:cNvPr>
        <xdr:cNvCxnSpPr/>
      </xdr:nvCxnSpPr>
      <xdr:spPr>
        <a:xfrm flipH="1">
          <a:off x="13520714409" y="107073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439</xdr:row>
      <xdr:rowOff>148936</xdr:rowOff>
    </xdr:from>
    <xdr:ext cx="411714"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436</xdr:row>
      <xdr:rowOff>172026</xdr:rowOff>
    </xdr:from>
    <xdr:ext cx="411714" cy="172227"/>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436</xdr:row>
      <xdr:rowOff>39254</xdr:rowOff>
    </xdr:from>
    <xdr:ext cx="411714"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5773</xdr:colOff>
      <xdr:row>438</xdr:row>
      <xdr:rowOff>38777</xdr:rowOff>
    </xdr:from>
    <xdr:to>
      <xdr:col>5</xdr:col>
      <xdr:colOff>323271</xdr:colOff>
      <xdr:row>438</xdr:row>
      <xdr:rowOff>51954</xdr:rowOff>
    </xdr:to>
    <xdr:cxnSp macro="">
      <xdr:nvCxnSpPr>
        <xdr:cNvPr id="236" name="Straight Connector 235">
          <a:extLst>
            <a:ext uri="{FF2B5EF4-FFF2-40B4-BE49-F238E27FC236}">
              <a16:creationId xmlns:a16="http://schemas.microsoft.com/office/drawing/2014/main" id="{9925DDD3-FF8C-C94B-92A4-ADAFF7F986E9}"/>
            </a:ext>
          </a:extLst>
        </xdr:cNvPr>
        <xdr:cNvCxnSpPr>
          <a:endCxn id="237" idx="3"/>
        </xdr:cNvCxnSpPr>
      </xdr:nvCxnSpPr>
      <xdr:spPr>
        <a:xfrm flipH="1" flipV="1">
          <a:off x="13520795229" y="107252177"/>
          <a:ext cx="1142998" cy="1317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437</xdr:row>
      <xdr:rowOff>154708</xdr:rowOff>
    </xdr:from>
    <xdr:ext cx="411714"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663864</xdr:colOff>
      <xdr:row>437</xdr:row>
      <xdr:rowOff>150090</xdr:rowOff>
    </xdr:from>
    <xdr:to>
      <xdr:col>3</xdr:col>
      <xdr:colOff>819727</xdr:colOff>
      <xdr:row>438</xdr:row>
      <xdr:rowOff>109682</xdr:rowOff>
    </xdr:to>
    <xdr:sp macro="" textlink="">
      <xdr:nvSpPr>
        <xdr:cNvPr id="238" name="Oval 237">
          <a:extLst>
            <a:ext uri="{FF2B5EF4-FFF2-40B4-BE49-F238E27FC236}">
              <a16:creationId xmlns:a16="http://schemas.microsoft.com/office/drawing/2014/main" id="{6017ACD1-A804-284C-9099-9CA383F98C36}"/>
            </a:ext>
          </a:extLst>
        </xdr:cNvPr>
        <xdr:cNvSpPr/>
      </xdr:nvSpPr>
      <xdr:spPr>
        <a:xfrm>
          <a:off x="13521949773" y="107160290"/>
          <a:ext cx="155863" cy="1627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427181</xdr:colOff>
      <xdr:row>434</xdr:row>
      <xdr:rowOff>40411</xdr:rowOff>
    </xdr:from>
    <xdr:ext cx="3644441" cy="17985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0</xdr:col>
      <xdr:colOff>750455</xdr:colOff>
      <xdr:row>436</xdr:row>
      <xdr:rowOff>167409</xdr:rowOff>
    </xdr:from>
    <xdr:ext cx="3644441" cy="17985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3</xdr:col>
      <xdr:colOff>11545</xdr:colOff>
      <xdr:row>451</xdr:row>
      <xdr:rowOff>2</xdr:rowOff>
    </xdr:from>
    <xdr:ext cx="3644441" cy="1888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50" b="0" i="1">
                        <a:latin typeface="Cambria Math" panose="02040503050406030204" pitchFamily="18" charset="0"/>
                      </a:rPr>
                      <m:t>𝑦</m:t>
                    </m:r>
                    <m:d>
                      <m:dPr>
                        <m:ctrlPr>
                          <a:rPr lang="en-US" sz="1050" b="0" i="1">
                            <a:latin typeface="Cambria Math" panose="02040503050406030204" pitchFamily="18" charset="0"/>
                          </a:rPr>
                        </m:ctrlPr>
                      </m:dPr>
                      <m:e>
                        <m:r>
                          <a:rPr lang="he-IL" sz="1050" b="0" i="1">
                            <a:latin typeface="Cambria Math" panose="02040503050406030204" pitchFamily="18" charset="0"/>
                          </a:rPr>
                          <m:t>מכונות</m:t>
                        </m:r>
                      </m:e>
                    </m:d>
                    <m:r>
                      <a:rPr lang="en-US" sz="1050" b="0" i="1">
                        <a:latin typeface="Cambria Math" panose="02040503050406030204" pitchFamily="18" charset="0"/>
                      </a:rPr>
                      <m:t>=</m:t>
                    </m:r>
                    <m:r>
                      <a:rPr lang="he-IL" sz="1050" b="0" i="1">
                        <a:latin typeface="Cambria Math" panose="02040503050406030204" pitchFamily="18" charset="0"/>
                      </a:rPr>
                      <m:t>80</m:t>
                    </m:r>
                    <m:r>
                      <a:rPr lang="en-US" sz="1050" b="0" i="1">
                        <a:latin typeface="Cambria Math" panose="02040503050406030204" pitchFamily="18" charset="0"/>
                      </a:rPr>
                      <m:t>−</m:t>
                    </m:r>
                    <m:r>
                      <a:rPr lang="he-IL" sz="1050" b="0" i="1">
                        <a:latin typeface="Cambria Math" panose="02040503050406030204" pitchFamily="18" charset="0"/>
                      </a:rPr>
                      <m:t>0.5∗30=65</m:t>
                    </m:r>
                  </m:oMath>
                </m:oMathPara>
              </a14:m>
              <a:endParaRPr lang="en-US" sz="1050"/>
            </a:p>
          </xdr:txBody>
        </xdr:sp>
      </mc:Choice>
      <mc:Fallback xmlns="">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50" b="0" i="0">
                  <a:latin typeface="Cambria Math" panose="02040503050406030204" pitchFamily="18" charset="0"/>
                </a:rPr>
                <a:t>𝑦(</a:t>
              </a:r>
              <a:r>
                <a:rPr lang="he-IL" sz="1050" b="0" i="0">
                  <a:latin typeface="Cambria Math" panose="02040503050406030204" pitchFamily="18" charset="0"/>
                </a:rPr>
                <a:t>מכונות)</a:t>
              </a:r>
              <a:r>
                <a:rPr lang="en-US" sz="1050" b="0" i="0">
                  <a:latin typeface="Cambria Math" panose="02040503050406030204" pitchFamily="18" charset="0"/>
                </a:rPr>
                <a:t>=</a:t>
              </a:r>
              <a:r>
                <a:rPr lang="he-IL" sz="1050" b="0" i="0">
                  <a:latin typeface="Cambria Math" panose="02040503050406030204" pitchFamily="18" charset="0"/>
                </a:rPr>
                <a:t>80</a:t>
              </a:r>
              <a:r>
                <a:rPr lang="en-US" sz="1050" b="0" i="0">
                  <a:latin typeface="Cambria Math" panose="02040503050406030204" pitchFamily="18" charset="0"/>
                </a:rPr>
                <a:t>−</a:t>
              </a:r>
              <a:r>
                <a:rPr lang="he-IL" sz="1050" b="0" i="0">
                  <a:latin typeface="Cambria Math" panose="02040503050406030204" pitchFamily="18" charset="0"/>
                </a:rPr>
                <a:t>0.5∗30=65</a:t>
              </a:r>
              <a:endParaRPr lang="en-US" sz="1050"/>
            </a:p>
          </xdr:txBody>
        </xdr:sp>
      </mc:Fallback>
    </mc:AlternateContent>
    <xdr:clientData/>
  </xdr:oneCellAnchor>
  <xdr:twoCellAnchor>
    <xdr:from>
      <xdr:col>5</xdr:col>
      <xdr:colOff>404091</xdr:colOff>
      <xdr:row>454</xdr:row>
      <xdr:rowOff>132773</xdr:rowOff>
    </xdr:from>
    <xdr:to>
      <xdr:col>5</xdr:col>
      <xdr:colOff>404091</xdr:colOff>
      <xdr:row>470</xdr:row>
      <xdr:rowOff>155864</xdr:rowOff>
    </xdr:to>
    <xdr:cxnSp macro="">
      <xdr:nvCxnSpPr>
        <xdr:cNvPr id="242" name="Straight Arrow Connector 241">
          <a:extLst>
            <a:ext uri="{FF2B5EF4-FFF2-40B4-BE49-F238E27FC236}">
              <a16:creationId xmlns:a16="http://schemas.microsoft.com/office/drawing/2014/main" id="{1DC4315B-B063-AF48-8979-9B7D7DE882F0}"/>
            </a:ext>
          </a:extLst>
        </xdr:cNvPr>
        <xdr:cNvCxnSpPr/>
      </xdr:nvCxnSpPr>
      <xdr:spPr>
        <a:xfrm flipV="1">
          <a:off x="13520714409" y="110622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467</xdr:row>
      <xdr:rowOff>109682</xdr:rowOff>
    </xdr:from>
    <xdr:to>
      <xdr:col>5</xdr:col>
      <xdr:colOff>813955</xdr:colOff>
      <xdr:row>467</xdr:row>
      <xdr:rowOff>121227</xdr:rowOff>
    </xdr:to>
    <xdr:cxnSp macro="">
      <xdr:nvCxnSpPr>
        <xdr:cNvPr id="243" name="Straight Arrow Connector 242">
          <a:extLst>
            <a:ext uri="{FF2B5EF4-FFF2-40B4-BE49-F238E27FC236}">
              <a16:creationId xmlns:a16="http://schemas.microsoft.com/office/drawing/2014/main" id="{76C28C81-796C-0C43-B34F-D0FEB3F5783E}"/>
            </a:ext>
          </a:extLst>
        </xdr:cNvPr>
        <xdr:cNvCxnSpPr/>
      </xdr:nvCxnSpPr>
      <xdr:spPr>
        <a:xfrm>
          <a:off x="13520304545" y="113241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453</xdr:row>
      <xdr:rowOff>79664</xdr:rowOff>
    </xdr:from>
    <xdr:ext cx="411714"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467</xdr:row>
      <xdr:rowOff>33482</xdr:rowOff>
    </xdr:from>
    <xdr:ext cx="411714"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465</xdr:row>
      <xdr:rowOff>40409</xdr:rowOff>
    </xdr:from>
    <xdr:to>
      <xdr:col>3</xdr:col>
      <xdr:colOff>744682</xdr:colOff>
      <xdr:row>467</xdr:row>
      <xdr:rowOff>109682</xdr:rowOff>
    </xdr:to>
    <xdr:cxnSp macro="">
      <xdr:nvCxnSpPr>
        <xdr:cNvPr id="246" name="Straight Connector 245">
          <a:extLst>
            <a:ext uri="{FF2B5EF4-FFF2-40B4-BE49-F238E27FC236}">
              <a16:creationId xmlns:a16="http://schemas.microsoft.com/office/drawing/2014/main" id="{72113E6F-920D-7344-AAF7-E467DEA72CE1}"/>
            </a:ext>
          </a:extLst>
        </xdr:cNvPr>
        <xdr:cNvCxnSpPr/>
      </xdr:nvCxnSpPr>
      <xdr:spPr>
        <a:xfrm>
          <a:off x="13522024818" y="112765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467</xdr:row>
      <xdr:rowOff>154709</xdr:rowOff>
    </xdr:from>
    <xdr:ext cx="411714"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462</xdr:row>
      <xdr:rowOff>190500</xdr:rowOff>
    </xdr:from>
    <xdr:to>
      <xdr:col>5</xdr:col>
      <xdr:colOff>409864</xdr:colOff>
      <xdr:row>465</xdr:row>
      <xdr:rowOff>46182</xdr:rowOff>
    </xdr:to>
    <xdr:cxnSp macro="">
      <xdr:nvCxnSpPr>
        <xdr:cNvPr id="248" name="Straight Connector 247">
          <a:extLst>
            <a:ext uri="{FF2B5EF4-FFF2-40B4-BE49-F238E27FC236}">
              <a16:creationId xmlns:a16="http://schemas.microsoft.com/office/drawing/2014/main" id="{DFECE883-2EF3-2A42-A2A1-3D3359631178}"/>
            </a:ext>
          </a:extLst>
        </xdr:cNvPr>
        <xdr:cNvCxnSpPr/>
      </xdr:nvCxnSpPr>
      <xdr:spPr>
        <a:xfrm>
          <a:off x="13520708636" y="112306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462</xdr:row>
      <xdr:rowOff>131617</xdr:rowOff>
    </xdr:from>
    <xdr:ext cx="411714"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466</xdr:row>
      <xdr:rowOff>4616</xdr:rowOff>
    </xdr:from>
    <xdr:ext cx="1508532" cy="190758"/>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462</xdr:row>
      <xdr:rowOff>166253</xdr:rowOff>
    </xdr:from>
    <xdr:ext cx="1508532" cy="190758"/>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465</xdr:row>
      <xdr:rowOff>63500</xdr:rowOff>
    </xdr:from>
    <xdr:to>
      <xdr:col>3</xdr:col>
      <xdr:colOff>750455</xdr:colOff>
      <xdr:row>467</xdr:row>
      <xdr:rowOff>109682</xdr:rowOff>
    </xdr:to>
    <xdr:cxnSp macro="">
      <xdr:nvCxnSpPr>
        <xdr:cNvPr id="252" name="Straight Connector 251">
          <a:extLst>
            <a:ext uri="{FF2B5EF4-FFF2-40B4-BE49-F238E27FC236}">
              <a16:creationId xmlns:a16="http://schemas.microsoft.com/office/drawing/2014/main" id="{175BA780-7BEC-C54C-8DD0-5D3F309A1AA2}"/>
            </a:ext>
          </a:extLst>
        </xdr:cNvPr>
        <xdr:cNvCxnSpPr/>
      </xdr:nvCxnSpPr>
      <xdr:spPr>
        <a:xfrm>
          <a:off x="13522019045" y="112788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465</xdr:row>
      <xdr:rowOff>63500</xdr:rowOff>
    </xdr:from>
    <xdr:to>
      <xdr:col>5</xdr:col>
      <xdr:colOff>404091</xdr:colOff>
      <xdr:row>465</xdr:row>
      <xdr:rowOff>63500</xdr:rowOff>
    </xdr:to>
    <xdr:cxnSp macro="">
      <xdr:nvCxnSpPr>
        <xdr:cNvPr id="253" name="Straight Connector 252">
          <a:extLst>
            <a:ext uri="{FF2B5EF4-FFF2-40B4-BE49-F238E27FC236}">
              <a16:creationId xmlns:a16="http://schemas.microsoft.com/office/drawing/2014/main" id="{056FF72A-D708-FE4B-A9CD-A5109909BD05}"/>
            </a:ext>
          </a:extLst>
        </xdr:cNvPr>
        <xdr:cNvCxnSpPr/>
      </xdr:nvCxnSpPr>
      <xdr:spPr>
        <a:xfrm flipH="1">
          <a:off x="13520714409" y="112788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467</xdr:row>
      <xdr:rowOff>148936</xdr:rowOff>
    </xdr:from>
    <xdr:ext cx="411714"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464</xdr:row>
      <xdr:rowOff>172026</xdr:rowOff>
    </xdr:from>
    <xdr:ext cx="411714"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464</xdr:row>
      <xdr:rowOff>39254</xdr:rowOff>
    </xdr:from>
    <xdr:ext cx="411714" cy="172227"/>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282864</xdr:colOff>
      <xdr:row>464</xdr:row>
      <xdr:rowOff>23090</xdr:rowOff>
    </xdr:from>
    <xdr:to>
      <xdr:col>4</xdr:col>
      <xdr:colOff>438727</xdr:colOff>
      <xdr:row>464</xdr:row>
      <xdr:rowOff>184728</xdr:rowOff>
    </xdr:to>
    <xdr:sp macro="" textlink="">
      <xdr:nvSpPr>
        <xdr:cNvPr id="257" name="Oval 256">
          <a:extLst>
            <a:ext uri="{FF2B5EF4-FFF2-40B4-BE49-F238E27FC236}">
              <a16:creationId xmlns:a16="http://schemas.microsoft.com/office/drawing/2014/main" id="{7A1E791D-B6AF-784F-82BA-8BA149310CE3}"/>
            </a:ext>
          </a:extLst>
        </xdr:cNvPr>
        <xdr:cNvSpPr/>
      </xdr:nvSpPr>
      <xdr:spPr>
        <a:xfrm>
          <a:off x="13521505273" y="112545090"/>
          <a:ext cx="155863" cy="16163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2</xdr:col>
      <xdr:colOff>427181</xdr:colOff>
      <xdr:row>462</xdr:row>
      <xdr:rowOff>40411</xdr:rowOff>
    </xdr:from>
    <xdr:ext cx="3644441" cy="179857"/>
    <mc:AlternateContent xmlns:mc="http://schemas.openxmlformats.org/markup-compatibility/2006" xmlns:a14="http://schemas.microsoft.com/office/drawing/2010/main">
      <mc:Choice Requires="a14">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twoCellAnchor>
    <xdr:from>
      <xdr:col>4</xdr:col>
      <xdr:colOff>357910</xdr:colOff>
      <xdr:row>464</xdr:row>
      <xdr:rowOff>184728</xdr:rowOff>
    </xdr:from>
    <xdr:to>
      <xdr:col>4</xdr:col>
      <xdr:colOff>360795</xdr:colOff>
      <xdr:row>467</xdr:row>
      <xdr:rowOff>127001</xdr:rowOff>
    </xdr:to>
    <xdr:cxnSp macro="">
      <xdr:nvCxnSpPr>
        <xdr:cNvPr id="259" name="Straight Connector 258">
          <a:extLst>
            <a:ext uri="{FF2B5EF4-FFF2-40B4-BE49-F238E27FC236}">
              <a16:creationId xmlns:a16="http://schemas.microsoft.com/office/drawing/2014/main" id="{6B27D6BA-C8C6-9B40-B70F-0BE9C2E9DAF4}"/>
            </a:ext>
          </a:extLst>
        </xdr:cNvPr>
        <xdr:cNvCxnSpPr>
          <a:stCxn id="257" idx="4"/>
        </xdr:cNvCxnSpPr>
      </xdr:nvCxnSpPr>
      <xdr:spPr>
        <a:xfrm>
          <a:off x="13521583205" y="112706728"/>
          <a:ext cx="2885" cy="5518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161635</xdr:colOff>
      <xdr:row>467</xdr:row>
      <xdr:rowOff>154709</xdr:rowOff>
    </xdr:from>
    <xdr:ext cx="411714"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4</xdr:col>
      <xdr:colOff>386773</xdr:colOff>
      <xdr:row>464</xdr:row>
      <xdr:rowOff>132773</xdr:rowOff>
    </xdr:from>
    <xdr:to>
      <xdr:col>5</xdr:col>
      <xdr:colOff>375227</xdr:colOff>
      <xdr:row>464</xdr:row>
      <xdr:rowOff>138545</xdr:rowOff>
    </xdr:to>
    <xdr:cxnSp macro="">
      <xdr:nvCxnSpPr>
        <xdr:cNvPr id="261" name="Straight Connector 260">
          <a:extLst>
            <a:ext uri="{FF2B5EF4-FFF2-40B4-BE49-F238E27FC236}">
              <a16:creationId xmlns:a16="http://schemas.microsoft.com/office/drawing/2014/main" id="{9436E95F-F869-9C49-AA44-4AA6F231D5CA}"/>
            </a:ext>
          </a:extLst>
        </xdr:cNvPr>
        <xdr:cNvCxnSpPr/>
      </xdr:nvCxnSpPr>
      <xdr:spPr>
        <a:xfrm flipH="1" flipV="1">
          <a:off x="13520743273" y="112654773"/>
          <a:ext cx="813954" cy="577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334817</xdr:colOff>
      <xdr:row>464</xdr:row>
      <xdr:rowOff>39253</xdr:rowOff>
    </xdr:from>
    <xdr:ext cx="411714"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65</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65</a:t>
              </a:r>
              <a:endParaRPr lang="en-US" sz="1100"/>
            </a:p>
          </xdr:txBody>
        </xdr:sp>
      </mc:Fallback>
    </mc:AlternateContent>
    <xdr:clientData/>
  </xdr:oneCellAnchor>
  <xdr:oneCellAnchor>
    <xdr:from>
      <xdr:col>0</xdr:col>
      <xdr:colOff>669637</xdr:colOff>
      <xdr:row>465</xdr:row>
      <xdr:rowOff>75045</xdr:rowOff>
    </xdr:from>
    <xdr:ext cx="3644441" cy="17985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twoCellAnchor>
    <xdr:from>
      <xdr:col>6</xdr:col>
      <xdr:colOff>404091</xdr:colOff>
      <xdr:row>490</xdr:row>
      <xdr:rowOff>132773</xdr:rowOff>
    </xdr:from>
    <xdr:to>
      <xdr:col>6</xdr:col>
      <xdr:colOff>404091</xdr:colOff>
      <xdr:row>506</xdr:row>
      <xdr:rowOff>155864</xdr:rowOff>
    </xdr:to>
    <xdr:cxnSp macro="">
      <xdr:nvCxnSpPr>
        <xdr:cNvPr id="264" name="Straight Arrow Connector 263">
          <a:extLst>
            <a:ext uri="{FF2B5EF4-FFF2-40B4-BE49-F238E27FC236}">
              <a16:creationId xmlns:a16="http://schemas.microsoft.com/office/drawing/2014/main" id="{58CF5280-7A90-E643-BD73-4C956FFA7A42}"/>
            </a:ext>
          </a:extLst>
        </xdr:cNvPr>
        <xdr:cNvCxnSpPr/>
      </xdr:nvCxnSpPr>
      <xdr:spPr>
        <a:xfrm flipV="1">
          <a:off x="13519787309" y="118014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503</xdr:row>
      <xdr:rowOff>109682</xdr:rowOff>
    </xdr:from>
    <xdr:to>
      <xdr:col>6</xdr:col>
      <xdr:colOff>813955</xdr:colOff>
      <xdr:row>503</xdr:row>
      <xdr:rowOff>121227</xdr:rowOff>
    </xdr:to>
    <xdr:cxnSp macro="">
      <xdr:nvCxnSpPr>
        <xdr:cNvPr id="265" name="Straight Arrow Connector 264">
          <a:extLst>
            <a:ext uri="{FF2B5EF4-FFF2-40B4-BE49-F238E27FC236}">
              <a16:creationId xmlns:a16="http://schemas.microsoft.com/office/drawing/2014/main" id="{8124A223-8985-584B-9DB6-226DA5370285}"/>
            </a:ext>
          </a:extLst>
        </xdr:cNvPr>
        <xdr:cNvCxnSpPr/>
      </xdr:nvCxnSpPr>
      <xdr:spPr>
        <a:xfrm>
          <a:off x="13519377445" y="120632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489</xdr:row>
      <xdr:rowOff>79664</xdr:rowOff>
    </xdr:from>
    <xdr:ext cx="411714" cy="172227"/>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503</xdr:row>
      <xdr:rowOff>33482</xdr:rowOff>
    </xdr:from>
    <xdr:ext cx="411714"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496</xdr:row>
      <xdr:rowOff>103909</xdr:rowOff>
    </xdr:from>
    <xdr:to>
      <xdr:col>6</xdr:col>
      <xdr:colOff>404091</xdr:colOff>
      <xdr:row>503</xdr:row>
      <xdr:rowOff>109682</xdr:rowOff>
    </xdr:to>
    <xdr:cxnSp macro="">
      <xdr:nvCxnSpPr>
        <xdr:cNvPr id="268" name="Straight Connector 267">
          <a:extLst>
            <a:ext uri="{FF2B5EF4-FFF2-40B4-BE49-F238E27FC236}">
              <a16:creationId xmlns:a16="http://schemas.microsoft.com/office/drawing/2014/main" id="{63874EFC-74FE-B14D-BEEC-2B302CD9EF9F}"/>
            </a:ext>
          </a:extLst>
        </xdr:cNvPr>
        <xdr:cNvCxnSpPr/>
      </xdr:nvCxnSpPr>
      <xdr:spPr>
        <a:xfrm>
          <a:off x="13519787309" y="119204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496</xdr:row>
      <xdr:rowOff>16163</xdr:rowOff>
    </xdr:from>
    <xdr:ext cx="411714"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492</xdr:row>
      <xdr:rowOff>184728</xdr:rowOff>
    </xdr:from>
    <xdr:to>
      <xdr:col>6</xdr:col>
      <xdr:colOff>404091</xdr:colOff>
      <xdr:row>503</xdr:row>
      <xdr:rowOff>109682</xdr:rowOff>
    </xdr:to>
    <xdr:cxnSp macro="">
      <xdr:nvCxnSpPr>
        <xdr:cNvPr id="271" name="Straight Connector 270">
          <a:extLst>
            <a:ext uri="{FF2B5EF4-FFF2-40B4-BE49-F238E27FC236}">
              <a16:creationId xmlns:a16="http://schemas.microsoft.com/office/drawing/2014/main" id="{34AB94E6-1364-284A-9132-0BC73A8AE769}"/>
            </a:ext>
          </a:extLst>
        </xdr:cNvPr>
        <xdr:cNvCxnSpPr/>
      </xdr:nvCxnSpPr>
      <xdr:spPr>
        <a:xfrm>
          <a:off x="13519787309" y="118472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492</xdr:row>
      <xdr:rowOff>96982</xdr:rowOff>
    </xdr:from>
    <xdr:ext cx="411714"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498</xdr:row>
      <xdr:rowOff>190500</xdr:rowOff>
    </xdr:from>
    <xdr:to>
      <xdr:col>6</xdr:col>
      <xdr:colOff>409864</xdr:colOff>
      <xdr:row>503</xdr:row>
      <xdr:rowOff>109682</xdr:rowOff>
    </xdr:to>
    <xdr:cxnSp macro="">
      <xdr:nvCxnSpPr>
        <xdr:cNvPr id="274" name="Straight Connector 273">
          <a:extLst>
            <a:ext uri="{FF2B5EF4-FFF2-40B4-BE49-F238E27FC236}">
              <a16:creationId xmlns:a16="http://schemas.microsoft.com/office/drawing/2014/main" id="{6DF405FB-7F49-8541-AAE6-EA259AEDF64E}"/>
            </a:ext>
          </a:extLst>
        </xdr:cNvPr>
        <xdr:cNvCxnSpPr/>
      </xdr:nvCxnSpPr>
      <xdr:spPr>
        <a:xfrm>
          <a:off x="13519781536" y="119697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498</xdr:row>
      <xdr:rowOff>131617</xdr:rowOff>
    </xdr:from>
    <xdr:ext cx="411714"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496</xdr:row>
      <xdr:rowOff>79663</xdr:rowOff>
    </xdr:from>
    <xdr:ext cx="1508532" cy="190758"/>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495</xdr:row>
      <xdr:rowOff>73891</xdr:rowOff>
    </xdr:from>
    <xdr:ext cx="1508532" cy="190758"/>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499</xdr:row>
      <xdr:rowOff>114298</xdr:rowOff>
    </xdr:from>
    <xdr:ext cx="1508532" cy="190758"/>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4</xdr:col>
      <xdr:colOff>473362</xdr:colOff>
      <xdr:row>500</xdr:row>
      <xdr:rowOff>45027</xdr:rowOff>
    </xdr:from>
    <xdr:ext cx="411714"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40,60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40,60</a:t>
              </a:r>
              <a:endParaRPr lang="en-US" sz="1100"/>
            </a:p>
          </xdr:txBody>
        </xdr:sp>
      </mc:Fallback>
    </mc:AlternateContent>
    <xdr:clientData/>
  </xdr:oneCellAnchor>
  <xdr:twoCellAnchor>
    <xdr:from>
      <xdr:col>9</xdr:col>
      <xdr:colOff>744203</xdr:colOff>
      <xdr:row>26</xdr:row>
      <xdr:rowOff>145605</xdr:rowOff>
    </xdr:from>
    <xdr:to>
      <xdr:col>9</xdr:col>
      <xdr:colOff>760380</xdr:colOff>
      <xdr:row>41</xdr:row>
      <xdr:rowOff>165827</xdr:rowOff>
    </xdr:to>
    <xdr:cxnSp macro="">
      <xdr:nvCxnSpPr>
        <xdr:cNvPr id="3" name="Straight Arrow Connector 2">
          <a:extLst>
            <a:ext uri="{FF2B5EF4-FFF2-40B4-BE49-F238E27FC236}">
              <a16:creationId xmlns:a16="http://schemas.microsoft.com/office/drawing/2014/main" id="{DEA640C3-434B-92CF-9CA2-6C1873FEAC31}"/>
            </a:ext>
          </a:extLst>
        </xdr:cNvPr>
        <xdr:cNvCxnSpPr/>
      </xdr:nvCxnSpPr>
      <xdr:spPr>
        <a:xfrm flipV="1">
          <a:off x="13510179110" y="5047643"/>
          <a:ext cx="16177" cy="305366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230541</xdr:colOff>
      <xdr:row>41</xdr:row>
      <xdr:rowOff>0</xdr:rowOff>
    </xdr:from>
    <xdr:to>
      <xdr:col>10</xdr:col>
      <xdr:colOff>64713</xdr:colOff>
      <xdr:row>41</xdr:row>
      <xdr:rowOff>16179</xdr:rowOff>
    </xdr:to>
    <xdr:cxnSp macro="">
      <xdr:nvCxnSpPr>
        <xdr:cNvPr id="11" name="Straight Arrow Connector 10">
          <a:extLst>
            <a:ext uri="{FF2B5EF4-FFF2-40B4-BE49-F238E27FC236}">
              <a16:creationId xmlns:a16="http://schemas.microsoft.com/office/drawing/2014/main" id="{A40374B2-47DE-875D-3038-BA70B482D0C2}"/>
            </a:ext>
          </a:extLst>
        </xdr:cNvPr>
        <xdr:cNvCxnSpPr/>
      </xdr:nvCxnSpPr>
      <xdr:spPr>
        <a:xfrm flipV="1">
          <a:off x="13510049682" y="7935478"/>
          <a:ext cx="421445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683536</xdr:colOff>
      <xdr:row>25</xdr:row>
      <xdr:rowOff>165667</xdr:rowOff>
    </xdr:from>
    <xdr:ext cx="1732455"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105160</xdr:colOff>
      <xdr:row>40</xdr:row>
      <xdr:rowOff>100954</xdr:rowOff>
    </xdr:from>
    <xdr:ext cx="1732455"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525796</xdr:colOff>
      <xdr:row>34</xdr:row>
      <xdr:rowOff>109040</xdr:rowOff>
    </xdr:from>
    <xdr:ext cx="1404844" cy="178510"/>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=25</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𝑌_𝑀𝐴𝑋^𝐾=25</a:t>
              </a:r>
              <a:endParaRPr lang="en-US" sz="1100"/>
            </a:p>
          </xdr:txBody>
        </xdr:sp>
      </mc:Fallback>
    </mc:AlternateContent>
    <xdr:clientData/>
  </xdr:oneCellAnchor>
  <xdr:oneCellAnchor>
    <xdr:from>
      <xdr:col>9</xdr:col>
      <xdr:colOff>517706</xdr:colOff>
      <xdr:row>29</xdr:row>
      <xdr:rowOff>202065</xdr:rowOff>
    </xdr:from>
    <xdr:ext cx="1404844" cy="192232"/>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r>
                          <a:rPr lang="en-US" sz="1100" b="0" i="1">
                            <a:latin typeface="Cambria Math" panose="02040503050406030204" pitchFamily="18" charset="0"/>
                          </a:rPr>
                          <m:t>,</m:t>
                        </m:r>
                        <m:r>
                          <a:rPr lang="en-US" sz="1100" b="0" i="1">
                            <a:latin typeface="Cambria Math" panose="02040503050406030204" pitchFamily="18" charset="0"/>
                          </a:rPr>
                          <m:t>𝑀</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𝑌_𝑀𝐴𝑋^(𝑂,𝑀)=50</a:t>
              </a:r>
              <a:endParaRPr lang="en-US" sz="1100"/>
            </a:p>
          </xdr:txBody>
        </xdr:sp>
      </mc:Fallback>
    </mc:AlternateContent>
    <xdr:clientData/>
  </xdr:oneCellAnchor>
  <xdr:oneCellAnchor>
    <xdr:from>
      <xdr:col>7</xdr:col>
      <xdr:colOff>331657</xdr:colOff>
      <xdr:row>41</xdr:row>
      <xdr:rowOff>16014</xdr:rowOff>
    </xdr:from>
    <xdr:ext cx="1404844" cy="17851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sup>
                    </m:sSubSup>
                    <m:r>
                      <a:rPr lang="en-US" sz="1100" b="0" i="1">
                        <a:latin typeface="Cambria Math" panose="02040503050406030204" pitchFamily="18" charset="0"/>
                      </a:rPr>
                      <m:t>=40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𝑋_𝑀𝐴𝑋^𝑂=40</a:t>
              </a:r>
              <a:endParaRPr lang="en-US" sz="1100"/>
            </a:p>
          </xdr:txBody>
        </xdr:sp>
      </mc:Fallback>
    </mc:AlternateContent>
    <xdr:clientData/>
  </xdr:oneCellAnchor>
  <xdr:oneCellAnchor>
    <xdr:from>
      <xdr:col>6</xdr:col>
      <xdr:colOff>250764</xdr:colOff>
      <xdr:row>41</xdr:row>
      <xdr:rowOff>20059</xdr:rowOff>
    </xdr:from>
    <xdr:ext cx="1404844" cy="17851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𝑋_𝑀𝐴𝑋^𝐾=50</a:t>
              </a:r>
              <a:endParaRPr lang="en-US" sz="1100"/>
            </a:p>
          </xdr:txBody>
        </xdr:sp>
      </mc:Fallback>
    </mc:AlternateContent>
    <xdr:clientData/>
  </xdr:oneCellAnchor>
  <xdr:oneCellAnchor>
    <xdr:from>
      <xdr:col>5</xdr:col>
      <xdr:colOff>145605</xdr:colOff>
      <xdr:row>41</xdr:row>
      <xdr:rowOff>24103</xdr:rowOff>
    </xdr:from>
    <xdr:ext cx="1404844" cy="17851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𝑀</m:t>
                        </m:r>
                      </m:sup>
                    </m:sSubSup>
                    <m:r>
                      <a:rPr lang="en-US" sz="1100" b="0" i="1">
                        <a:latin typeface="Cambria Math" panose="02040503050406030204" pitchFamily="18" charset="0"/>
                      </a:rPr>
                      <m:t>=60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𝑋_𝑀𝐴𝑋^𝑀=60</a:t>
              </a:r>
              <a:endParaRPr lang="en-US" sz="1100"/>
            </a:p>
          </xdr:txBody>
        </xdr:sp>
      </mc:Fallback>
    </mc:AlternateContent>
    <xdr:clientData/>
  </xdr:oneCellAnchor>
  <xdr:twoCellAnchor>
    <xdr:from>
      <xdr:col>7</xdr:col>
      <xdr:colOff>128091</xdr:colOff>
      <xdr:row>34</xdr:row>
      <xdr:rowOff>198184</xdr:rowOff>
    </xdr:from>
    <xdr:to>
      <xdr:col>9</xdr:col>
      <xdr:colOff>764426</xdr:colOff>
      <xdr:row>41</xdr:row>
      <xdr:rowOff>20059</xdr:rowOff>
    </xdr:to>
    <xdr:cxnSp macro="">
      <xdr:nvCxnSpPr>
        <xdr:cNvPr id="31" name="Straight Connector 30">
          <a:extLst>
            <a:ext uri="{FF2B5EF4-FFF2-40B4-BE49-F238E27FC236}">
              <a16:creationId xmlns:a16="http://schemas.microsoft.com/office/drawing/2014/main" id="{356E8DA2-58E4-E9D9-3EA7-134BAAB5FDE2}"/>
            </a:ext>
          </a:extLst>
        </xdr:cNvPr>
        <xdr:cNvCxnSpPr>
          <a:endCxn id="28" idx="0"/>
        </xdr:cNvCxnSpPr>
      </xdr:nvCxnSpPr>
      <xdr:spPr>
        <a:xfrm>
          <a:off x="13510175064" y="6718057"/>
          <a:ext cx="2440221" cy="12374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55289</xdr:colOff>
      <xdr:row>30</xdr:row>
      <xdr:rowOff>161783</xdr:rowOff>
    </xdr:from>
    <xdr:to>
      <xdr:col>9</xdr:col>
      <xdr:colOff>736114</xdr:colOff>
      <xdr:row>41</xdr:row>
      <xdr:rowOff>16014</xdr:rowOff>
    </xdr:to>
    <xdr:cxnSp macro="">
      <xdr:nvCxnSpPr>
        <xdr:cNvPr id="32" name="Straight Connector 31">
          <a:extLst>
            <a:ext uri="{FF2B5EF4-FFF2-40B4-BE49-F238E27FC236}">
              <a16:creationId xmlns:a16="http://schemas.microsoft.com/office/drawing/2014/main" id="{54B6BAE6-1DF0-85D6-73EA-BA215E25F43B}"/>
            </a:ext>
          </a:extLst>
        </xdr:cNvPr>
        <xdr:cNvCxnSpPr>
          <a:endCxn id="27" idx="0"/>
        </xdr:cNvCxnSpPr>
      </xdr:nvCxnSpPr>
      <xdr:spPr>
        <a:xfrm>
          <a:off x="13510203376" y="5872738"/>
          <a:ext cx="1505921" cy="2078754"/>
        </a:xfrm>
        <a:prstGeom prst="line">
          <a:avLst/>
        </a:prstGeom>
        <a:ln w="38100">
          <a:solidFill>
            <a:srgbClr val="00B0F0"/>
          </a:solidFill>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121337</xdr:colOff>
      <xdr:row>30</xdr:row>
      <xdr:rowOff>141561</xdr:rowOff>
    </xdr:from>
    <xdr:to>
      <xdr:col>9</xdr:col>
      <xdr:colOff>748248</xdr:colOff>
      <xdr:row>40</xdr:row>
      <xdr:rowOff>198185</xdr:rowOff>
    </xdr:to>
    <xdr:cxnSp macro="">
      <xdr:nvCxnSpPr>
        <xdr:cNvPr id="35" name="Straight Connector 34">
          <a:extLst>
            <a:ext uri="{FF2B5EF4-FFF2-40B4-BE49-F238E27FC236}">
              <a16:creationId xmlns:a16="http://schemas.microsoft.com/office/drawing/2014/main" id="{BB44AA13-5A4E-1898-BB59-741E1E2E7574}"/>
            </a:ext>
          </a:extLst>
        </xdr:cNvPr>
        <xdr:cNvCxnSpPr/>
      </xdr:nvCxnSpPr>
      <xdr:spPr>
        <a:xfrm>
          <a:off x="13510191242" y="5852516"/>
          <a:ext cx="3255892" cy="207891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222453</xdr:colOff>
      <xdr:row>33</xdr:row>
      <xdr:rowOff>188331</xdr:rowOff>
    </xdr:from>
    <xdr:ext cx="1894238" cy="17543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oneCellAnchor>
    <xdr:from>
      <xdr:col>8</xdr:col>
      <xdr:colOff>823002</xdr:colOff>
      <xdr:row>29</xdr:row>
      <xdr:rowOff>178293</xdr:rowOff>
    </xdr:from>
    <xdr:ext cx="175433" cy="189423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𝑂</m:t>
                        </m:r>
                      </m:sup>
                    </m:sSup>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𝑌^𝑂=50−1.25𝑋</a:t>
              </a:r>
              <a:endParaRPr lang="en-US" sz="1100"/>
            </a:p>
          </xdr:txBody>
        </xdr:sp>
      </mc:Fallback>
    </mc:AlternateContent>
    <xdr:clientData/>
  </xdr:oneCellAnchor>
  <xdr:oneCellAnchor>
    <xdr:from>
      <xdr:col>6</xdr:col>
      <xdr:colOff>541975</xdr:colOff>
      <xdr:row>38</xdr:row>
      <xdr:rowOff>147884</xdr:rowOff>
    </xdr:from>
    <xdr:ext cx="1894238" cy="17543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𝐾</m:t>
                        </m:r>
                      </m:sup>
                    </m:sSup>
                    <m:r>
                      <a:rPr lang="en-US" sz="1100" b="0" i="1">
                        <a:latin typeface="Cambria Math" panose="02040503050406030204" pitchFamily="18" charset="0"/>
                      </a:rPr>
                      <m:t>=25−0.5</m:t>
                    </m:r>
                    <m:r>
                      <a:rPr lang="en-US" sz="1100" b="0" i="1">
                        <a:latin typeface="Cambria Math" panose="02040503050406030204" pitchFamily="18" charset="0"/>
                      </a:rPr>
                      <m:t>𝑋</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𝑌^𝐾=25−0.5𝑋</a:t>
              </a:r>
              <a:endParaRPr lang="en-US" sz="1100"/>
            </a:p>
          </xdr:txBody>
        </xdr:sp>
      </mc:Fallback>
    </mc:AlternateContent>
    <xdr:clientData/>
  </xdr:oneCellAnchor>
  <xdr:twoCellAnchor>
    <xdr:from>
      <xdr:col>8</xdr:col>
      <xdr:colOff>635000</xdr:colOff>
      <xdr:row>35</xdr:row>
      <xdr:rowOff>36401</xdr:rowOff>
    </xdr:from>
    <xdr:to>
      <xdr:col>9</xdr:col>
      <xdr:colOff>752293</xdr:colOff>
      <xdr:row>37</xdr:row>
      <xdr:rowOff>113248</xdr:rowOff>
    </xdr:to>
    <xdr:cxnSp macro="">
      <xdr:nvCxnSpPr>
        <xdr:cNvPr id="42" name="Straight Connector 41">
          <a:extLst>
            <a:ext uri="{FF2B5EF4-FFF2-40B4-BE49-F238E27FC236}">
              <a16:creationId xmlns:a16="http://schemas.microsoft.com/office/drawing/2014/main" id="{48709441-EB49-3850-DED1-462C66FFE03A}"/>
            </a:ext>
          </a:extLst>
        </xdr:cNvPr>
        <xdr:cNvCxnSpPr/>
      </xdr:nvCxnSpPr>
      <xdr:spPr>
        <a:xfrm>
          <a:off x="13510187197" y="6758503"/>
          <a:ext cx="942389" cy="48130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145604</xdr:colOff>
      <xdr:row>37</xdr:row>
      <xdr:rowOff>109203</xdr:rowOff>
    </xdr:from>
    <xdr:to>
      <xdr:col>8</xdr:col>
      <xdr:colOff>630955</xdr:colOff>
      <xdr:row>40</xdr:row>
      <xdr:rowOff>173917</xdr:rowOff>
    </xdr:to>
    <xdr:cxnSp macro="">
      <xdr:nvCxnSpPr>
        <xdr:cNvPr id="44" name="Straight Connector 43">
          <a:extLst>
            <a:ext uri="{FF2B5EF4-FFF2-40B4-BE49-F238E27FC236}">
              <a16:creationId xmlns:a16="http://schemas.microsoft.com/office/drawing/2014/main" id="{3097086A-9DD8-9092-ABD0-F5C60E525F0B}"/>
            </a:ext>
          </a:extLst>
        </xdr:cNvPr>
        <xdr:cNvCxnSpPr/>
      </xdr:nvCxnSpPr>
      <xdr:spPr>
        <a:xfrm>
          <a:off x="13511133631" y="7235764"/>
          <a:ext cx="485351" cy="67140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533885</xdr:colOff>
      <xdr:row>36</xdr:row>
      <xdr:rowOff>190096</xdr:rowOff>
    </xdr:from>
    <xdr:to>
      <xdr:col>8</xdr:col>
      <xdr:colOff>671401</xdr:colOff>
      <xdr:row>38</xdr:row>
      <xdr:rowOff>4044</xdr:rowOff>
    </xdr:to>
    <xdr:sp macro="" textlink="">
      <xdr:nvSpPr>
        <xdr:cNvPr id="48" name="Heart 47">
          <a:extLst>
            <a:ext uri="{FF2B5EF4-FFF2-40B4-BE49-F238E27FC236}">
              <a16:creationId xmlns:a16="http://schemas.microsoft.com/office/drawing/2014/main" id="{B5CB8160-EAE9-E37D-B379-77B14833B40C}"/>
            </a:ext>
          </a:extLst>
        </xdr:cNvPr>
        <xdr:cNvSpPr/>
      </xdr:nvSpPr>
      <xdr:spPr>
        <a:xfrm>
          <a:off x="13511093185" y="7114427"/>
          <a:ext cx="137516" cy="218407"/>
        </a:xfrm>
        <a:prstGeom prst="heart">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288075</xdr:colOff>
      <xdr:row>45</xdr:row>
      <xdr:rowOff>60640</xdr:rowOff>
    </xdr:from>
    <xdr:to>
      <xdr:col>6</xdr:col>
      <xdr:colOff>304252</xdr:colOff>
      <xdr:row>60</xdr:row>
      <xdr:rowOff>80862</xdr:rowOff>
    </xdr:to>
    <xdr:cxnSp macro="">
      <xdr:nvCxnSpPr>
        <xdr:cNvPr id="49" name="Straight Arrow Connector 48">
          <a:extLst>
            <a:ext uri="{FF2B5EF4-FFF2-40B4-BE49-F238E27FC236}">
              <a16:creationId xmlns:a16="http://schemas.microsoft.com/office/drawing/2014/main" id="{A14E680C-D36E-4012-2551-C0D7FDA4A40F}"/>
            </a:ext>
          </a:extLst>
        </xdr:cNvPr>
        <xdr:cNvCxnSpPr/>
      </xdr:nvCxnSpPr>
      <xdr:spPr>
        <a:xfrm flipV="1">
          <a:off x="13549182649" y="8767295"/>
          <a:ext cx="16177" cy="303870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57</xdr:row>
      <xdr:rowOff>125210</xdr:rowOff>
    </xdr:from>
    <xdr:to>
      <xdr:col>6</xdr:col>
      <xdr:colOff>757848</xdr:colOff>
      <xdr:row>57</xdr:row>
      <xdr:rowOff>141389</xdr:rowOff>
    </xdr:to>
    <xdr:cxnSp macro="">
      <xdr:nvCxnSpPr>
        <xdr:cNvPr id="50" name="Straight Arrow Connector 49">
          <a:extLst>
            <a:ext uri="{FF2B5EF4-FFF2-40B4-BE49-F238E27FC236}">
              <a16:creationId xmlns:a16="http://schemas.microsoft.com/office/drawing/2014/main" id="{71975386-2892-581D-5645-F3FC0371F976}"/>
            </a:ext>
          </a:extLst>
        </xdr:cNvPr>
        <xdr:cNvCxnSpPr/>
      </xdr:nvCxnSpPr>
      <xdr:spPr>
        <a:xfrm flipV="1">
          <a:off x="13548729053" y="11246654"/>
          <a:ext cx="422103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44</xdr:row>
      <xdr:rowOff>209</xdr:rowOff>
    </xdr:from>
    <xdr:ext cx="1732455"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57</xdr:row>
      <xdr:rowOff>24933</xdr:rowOff>
    </xdr:from>
    <xdr:ext cx="1732455"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49</xdr:row>
      <xdr:rowOff>76648</xdr:rowOff>
    </xdr:from>
    <xdr:to>
      <xdr:col>6</xdr:col>
      <xdr:colOff>305109</xdr:colOff>
      <xdr:row>51</xdr:row>
      <xdr:rowOff>196761</xdr:rowOff>
    </xdr:to>
    <xdr:cxnSp macro="">
      <xdr:nvCxnSpPr>
        <xdr:cNvPr id="53" name="Straight Connector 52">
          <a:extLst>
            <a:ext uri="{FF2B5EF4-FFF2-40B4-BE49-F238E27FC236}">
              <a16:creationId xmlns:a16="http://schemas.microsoft.com/office/drawing/2014/main" id="{282EFFE8-CF60-E0F1-B821-964A6771FE3F}"/>
            </a:ext>
          </a:extLst>
        </xdr:cNvPr>
        <xdr:cNvCxnSpPr/>
      </xdr:nvCxnSpPr>
      <xdr:spPr>
        <a:xfrm>
          <a:off x="13549181792" y="9588233"/>
          <a:ext cx="1016131" cy="52257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51</xdr:row>
      <xdr:rowOff>180754</xdr:rowOff>
    </xdr:from>
    <xdr:to>
      <xdr:col>5</xdr:col>
      <xdr:colOff>228490</xdr:colOff>
      <xdr:row>57</xdr:row>
      <xdr:rowOff>116267</xdr:rowOff>
    </xdr:to>
    <xdr:cxnSp macro="">
      <xdr:nvCxnSpPr>
        <xdr:cNvPr id="55" name="Straight Connector 54">
          <a:extLst>
            <a:ext uri="{FF2B5EF4-FFF2-40B4-BE49-F238E27FC236}">
              <a16:creationId xmlns:a16="http://schemas.microsoft.com/office/drawing/2014/main" id="{7BFDFF62-C4E4-D21D-517D-A7A928FA461D}"/>
            </a:ext>
          </a:extLst>
        </xdr:cNvPr>
        <xdr:cNvCxnSpPr/>
      </xdr:nvCxnSpPr>
      <xdr:spPr>
        <a:xfrm>
          <a:off x="13550184080" y="10094803"/>
          <a:ext cx="894793" cy="1142908"/>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49</xdr:row>
      <xdr:rowOff>132544</xdr:rowOff>
    </xdr:from>
    <xdr:ext cx="1894238" cy="1435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50</xdr:row>
      <xdr:rowOff>35195</xdr:rowOff>
    </xdr:from>
    <xdr:ext cx="160300" cy="189423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49</xdr:row>
      <xdr:rowOff>20748</xdr:rowOff>
    </xdr:from>
    <xdr:ext cx="1894238" cy="143501"/>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57</xdr:row>
      <xdr:rowOff>190678</xdr:rowOff>
    </xdr:from>
    <xdr:ext cx="1894238" cy="143501"/>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51</xdr:row>
      <xdr:rowOff>196761</xdr:rowOff>
    </xdr:from>
    <xdr:to>
      <xdr:col>5</xdr:col>
      <xdr:colOff>232535</xdr:colOff>
      <xdr:row>57</xdr:row>
      <xdr:rowOff>125211</xdr:rowOff>
    </xdr:to>
    <xdr:cxnSp macro="">
      <xdr:nvCxnSpPr>
        <xdr:cNvPr id="63" name="Straight Connector 62">
          <a:extLst>
            <a:ext uri="{FF2B5EF4-FFF2-40B4-BE49-F238E27FC236}">
              <a16:creationId xmlns:a16="http://schemas.microsoft.com/office/drawing/2014/main" id="{63E95DE2-932B-ACEB-0EE5-A66B7D0F75B9}"/>
            </a:ext>
          </a:extLst>
        </xdr:cNvPr>
        <xdr:cNvCxnSpPr/>
      </xdr:nvCxnSpPr>
      <xdr:spPr>
        <a:xfrm>
          <a:off x="13550180035" y="10110810"/>
          <a:ext cx="31303" cy="113584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52</xdr:row>
      <xdr:rowOff>13415</xdr:rowOff>
    </xdr:from>
    <xdr:to>
      <xdr:col>6</xdr:col>
      <xdr:colOff>281725</xdr:colOff>
      <xdr:row>52</xdr:row>
      <xdr:rowOff>13415</xdr:rowOff>
    </xdr:to>
    <xdr:cxnSp macro="">
      <xdr:nvCxnSpPr>
        <xdr:cNvPr id="64" name="Straight Connector 63">
          <a:extLst>
            <a:ext uri="{FF2B5EF4-FFF2-40B4-BE49-F238E27FC236}">
              <a16:creationId xmlns:a16="http://schemas.microsoft.com/office/drawing/2014/main" id="{7774744C-591B-122A-8761-064075B40FEE}"/>
            </a:ext>
          </a:extLst>
        </xdr:cNvPr>
        <xdr:cNvCxnSpPr/>
      </xdr:nvCxnSpPr>
      <xdr:spPr>
        <a:xfrm flipH="1">
          <a:off x="13549205176" y="10128697"/>
          <a:ext cx="956972"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215532</xdr:colOff>
      <xdr:row>46</xdr:row>
      <xdr:rowOff>52052</xdr:rowOff>
    </xdr:from>
    <xdr:ext cx="1894238" cy="14087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25−0.5</m:t>
                    </m:r>
                    <m:r>
                      <a:rPr lang="en-US" sz="900" b="0" i="1">
                        <a:latin typeface="Cambria Math" panose="02040503050406030204" pitchFamily="18" charset="0"/>
                      </a:rPr>
                      <m:t>𝑋</m:t>
                    </m:r>
                    <m:r>
                      <a:rPr lang="he-IL" sz="900" b="0" i="1">
                        <a:latin typeface="Cambria Math" panose="02040503050406030204" pitchFamily="18" charset="0"/>
                      </a:rPr>
                      <m:t>=50−1.25</m:t>
                    </m:r>
                    <m:r>
                      <a:rPr lang="en-US" sz="900" b="0" i="1">
                        <a:latin typeface="Cambria Math" panose="02040503050406030204" pitchFamily="18" charset="0"/>
                      </a:rPr>
                      <m:t>𝑋</m:t>
                    </m:r>
                  </m:oMath>
                </m:oMathPara>
              </a14:m>
              <a:endParaRPr lang="en-US" sz="900"/>
            </a:p>
          </xdr:txBody>
        </xdr:sp>
      </mc:Choice>
      <mc:Fallback xmlns="">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25−0.5𝑋</a:t>
              </a:r>
              <a:r>
                <a:rPr lang="he-IL" sz="900" b="0" i="0">
                  <a:latin typeface="Cambria Math" panose="02040503050406030204" pitchFamily="18" charset="0"/>
                </a:rPr>
                <a:t>=50−1.25</a:t>
              </a:r>
              <a:r>
                <a:rPr lang="en-US" sz="900" b="0" i="0">
                  <a:latin typeface="Cambria Math" panose="02040503050406030204" pitchFamily="18" charset="0"/>
                </a:rPr>
                <a:t>𝑋</a:t>
              </a:r>
              <a:endParaRPr lang="en-US" sz="900"/>
            </a:p>
          </xdr:txBody>
        </xdr:sp>
      </mc:Fallback>
    </mc:AlternateContent>
    <xdr:clientData/>
  </xdr:oneCellAnchor>
  <xdr:oneCellAnchor>
    <xdr:from>
      <xdr:col>2</xdr:col>
      <xdr:colOff>211060</xdr:colOff>
      <xdr:row>47</xdr:row>
      <xdr:rowOff>47580</xdr:rowOff>
    </xdr:from>
    <xdr:ext cx="1894238" cy="14087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=33.33</m:t>
                    </m:r>
                  </m:oMath>
                </m:oMathPara>
              </a14:m>
              <a:endParaRPr lang="en-US" sz="900"/>
            </a:p>
          </xdr:txBody>
        </xdr:sp>
      </mc:Choice>
      <mc:Fallback xmlns="">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𝑋=33.33</a:t>
              </a:r>
              <a:endParaRPr lang="en-US" sz="900"/>
            </a:p>
          </xdr:txBody>
        </xdr:sp>
      </mc:Fallback>
    </mc:AlternateContent>
    <xdr:clientData/>
  </xdr:oneCellAnchor>
  <xdr:oneCellAnchor>
    <xdr:from>
      <xdr:col>2</xdr:col>
      <xdr:colOff>220004</xdr:colOff>
      <xdr:row>48</xdr:row>
      <xdr:rowOff>56524</xdr:rowOff>
    </xdr:from>
    <xdr:ext cx="1894238" cy="140872"/>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=8.335</m:t>
                    </m:r>
                  </m:oMath>
                </m:oMathPara>
              </a14:m>
              <a:endParaRPr lang="en-US" sz="900"/>
            </a:p>
          </xdr:txBody>
        </xdr:sp>
      </mc:Choice>
      <mc:Fallback xmlns="">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𝑌=8.335</a:t>
              </a:r>
              <a:endParaRPr lang="en-US" sz="900"/>
            </a:p>
          </xdr:txBody>
        </xdr:sp>
      </mc:Fallback>
    </mc:AlternateContent>
    <xdr:clientData/>
  </xdr:oneCellAnchor>
  <xdr:oneCellAnchor>
    <xdr:from>
      <xdr:col>4</xdr:col>
      <xdr:colOff>94791</xdr:colOff>
      <xdr:row>57</xdr:row>
      <xdr:rowOff>172791</xdr:rowOff>
    </xdr:from>
    <xdr:ext cx="1894238" cy="14087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51</xdr:row>
      <xdr:rowOff>154903</xdr:rowOff>
    </xdr:from>
    <xdr:ext cx="1894238" cy="14087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6</xdr:col>
      <xdr:colOff>288075</xdr:colOff>
      <xdr:row>67</xdr:row>
      <xdr:rowOff>60640</xdr:rowOff>
    </xdr:from>
    <xdr:to>
      <xdr:col>6</xdr:col>
      <xdr:colOff>304252</xdr:colOff>
      <xdr:row>82</xdr:row>
      <xdr:rowOff>80862</xdr:rowOff>
    </xdr:to>
    <xdr:cxnSp macro="">
      <xdr:nvCxnSpPr>
        <xdr:cNvPr id="72" name="Straight Arrow Connector 71">
          <a:extLst>
            <a:ext uri="{FF2B5EF4-FFF2-40B4-BE49-F238E27FC236}">
              <a16:creationId xmlns:a16="http://schemas.microsoft.com/office/drawing/2014/main" id="{540852F2-E393-BD42-A273-367322B31355}"/>
            </a:ext>
          </a:extLst>
        </xdr:cNvPr>
        <xdr:cNvCxnSpPr/>
      </xdr:nvCxnSpPr>
      <xdr:spPr>
        <a:xfrm flipV="1">
          <a:off x="13537512595" y="9243386"/>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79</xdr:row>
      <xdr:rowOff>125210</xdr:rowOff>
    </xdr:from>
    <xdr:to>
      <xdr:col>6</xdr:col>
      <xdr:colOff>757848</xdr:colOff>
      <xdr:row>79</xdr:row>
      <xdr:rowOff>141389</xdr:rowOff>
    </xdr:to>
    <xdr:cxnSp macro="">
      <xdr:nvCxnSpPr>
        <xdr:cNvPr id="73" name="Straight Arrow Connector 72">
          <a:extLst>
            <a:ext uri="{FF2B5EF4-FFF2-40B4-BE49-F238E27FC236}">
              <a16:creationId xmlns:a16="http://schemas.microsoft.com/office/drawing/2014/main" id="{7DFD760B-043C-374E-AE59-F75F5418B7F0}"/>
            </a:ext>
          </a:extLst>
        </xdr:cNvPr>
        <xdr:cNvCxnSpPr/>
      </xdr:nvCxnSpPr>
      <xdr:spPr>
        <a:xfrm flipV="1">
          <a:off x="13537058999" y="11736024"/>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66</xdr:row>
      <xdr:rowOff>209</xdr:rowOff>
    </xdr:from>
    <xdr:ext cx="173245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79</xdr:row>
      <xdr:rowOff>24933</xdr:rowOff>
    </xdr:from>
    <xdr:ext cx="1732455"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71</xdr:row>
      <xdr:rowOff>76648</xdr:rowOff>
    </xdr:from>
    <xdr:to>
      <xdr:col>6</xdr:col>
      <xdr:colOff>305109</xdr:colOff>
      <xdr:row>73</xdr:row>
      <xdr:rowOff>196761</xdr:rowOff>
    </xdr:to>
    <xdr:cxnSp macro="">
      <xdr:nvCxnSpPr>
        <xdr:cNvPr id="76" name="Straight Connector 75">
          <a:extLst>
            <a:ext uri="{FF2B5EF4-FFF2-40B4-BE49-F238E27FC236}">
              <a16:creationId xmlns:a16="http://schemas.microsoft.com/office/drawing/2014/main" id="{6A3EBC24-CA0F-1144-92D1-3562CA5E67CE}"/>
            </a:ext>
          </a:extLst>
        </xdr:cNvPr>
        <xdr:cNvCxnSpPr/>
      </xdr:nvCxnSpPr>
      <xdr:spPr>
        <a:xfrm>
          <a:off x="13537511738" y="10068750"/>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73</xdr:row>
      <xdr:rowOff>180754</xdr:rowOff>
    </xdr:from>
    <xdr:to>
      <xdr:col>5</xdr:col>
      <xdr:colOff>228490</xdr:colOff>
      <xdr:row>79</xdr:row>
      <xdr:rowOff>116267</xdr:rowOff>
    </xdr:to>
    <xdr:cxnSp macro="">
      <xdr:nvCxnSpPr>
        <xdr:cNvPr id="77" name="Straight Connector 76">
          <a:extLst>
            <a:ext uri="{FF2B5EF4-FFF2-40B4-BE49-F238E27FC236}">
              <a16:creationId xmlns:a16="http://schemas.microsoft.com/office/drawing/2014/main" id="{3A4C155B-AD04-EF40-BF69-A89D42030F0B}"/>
            </a:ext>
          </a:extLst>
        </xdr:cNvPr>
        <xdr:cNvCxnSpPr/>
      </xdr:nvCxnSpPr>
      <xdr:spPr>
        <a:xfrm>
          <a:off x="13538513951" y="10577534"/>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71</xdr:row>
      <xdr:rowOff>132544</xdr:rowOff>
    </xdr:from>
    <xdr:ext cx="1894238" cy="143501"/>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72</xdr:row>
      <xdr:rowOff>35195</xdr:rowOff>
    </xdr:from>
    <xdr:ext cx="160300" cy="189423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71</xdr:row>
      <xdr:rowOff>20748</xdr:rowOff>
    </xdr:from>
    <xdr:ext cx="1894238" cy="14350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79</xdr:row>
      <xdr:rowOff>190678</xdr:rowOff>
    </xdr:from>
    <xdr:ext cx="1894238" cy="143501"/>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73</xdr:row>
      <xdr:rowOff>196761</xdr:rowOff>
    </xdr:from>
    <xdr:to>
      <xdr:col>5</xdr:col>
      <xdr:colOff>232535</xdr:colOff>
      <xdr:row>79</xdr:row>
      <xdr:rowOff>125211</xdr:rowOff>
    </xdr:to>
    <xdr:cxnSp macro="">
      <xdr:nvCxnSpPr>
        <xdr:cNvPr id="82" name="Straight Connector 81">
          <a:extLst>
            <a:ext uri="{FF2B5EF4-FFF2-40B4-BE49-F238E27FC236}">
              <a16:creationId xmlns:a16="http://schemas.microsoft.com/office/drawing/2014/main" id="{3589CD70-EBE7-DA43-832F-DE26E898E5D0}"/>
            </a:ext>
          </a:extLst>
        </xdr:cNvPr>
        <xdr:cNvCxnSpPr/>
      </xdr:nvCxnSpPr>
      <xdr:spPr>
        <a:xfrm>
          <a:off x="13538509906" y="10593541"/>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74</xdr:row>
      <xdr:rowOff>13415</xdr:rowOff>
    </xdr:from>
    <xdr:to>
      <xdr:col>6</xdr:col>
      <xdr:colOff>281725</xdr:colOff>
      <xdr:row>74</xdr:row>
      <xdr:rowOff>13415</xdr:rowOff>
    </xdr:to>
    <xdr:cxnSp macro="">
      <xdr:nvCxnSpPr>
        <xdr:cNvPr id="83" name="Straight Connector 82">
          <a:extLst>
            <a:ext uri="{FF2B5EF4-FFF2-40B4-BE49-F238E27FC236}">
              <a16:creationId xmlns:a16="http://schemas.microsoft.com/office/drawing/2014/main" id="{EDE16C14-0E32-E048-ABCB-ABD9ED459280}"/>
            </a:ext>
          </a:extLst>
        </xdr:cNvPr>
        <xdr:cNvCxnSpPr/>
      </xdr:nvCxnSpPr>
      <xdr:spPr>
        <a:xfrm flipH="1">
          <a:off x="13537535122" y="10612534"/>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79</xdr:row>
      <xdr:rowOff>172791</xdr:rowOff>
    </xdr:from>
    <xdr:ext cx="1894238" cy="140872"/>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73</xdr:row>
      <xdr:rowOff>154903</xdr:rowOff>
    </xdr:from>
    <xdr:ext cx="1894238" cy="14087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4</xdr:col>
      <xdr:colOff>573022</xdr:colOff>
      <xdr:row>79</xdr:row>
      <xdr:rowOff>181371</xdr:rowOff>
    </xdr:from>
    <xdr:ext cx="1894238" cy="14087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28</m:t>
                    </m:r>
                  </m:oMath>
                </m:oMathPara>
              </a14:m>
              <a:endParaRPr lang="en-US" sz="900"/>
            </a:p>
          </xdr:txBody>
        </xdr:sp>
      </mc:Choice>
      <mc:Fallback xmlns="">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28</a:t>
              </a:r>
              <a:endParaRPr lang="en-US" sz="900"/>
            </a:p>
          </xdr:txBody>
        </xdr:sp>
      </mc:Fallback>
    </mc:AlternateContent>
    <xdr:clientData/>
  </xdr:oneCellAnchor>
  <xdr:twoCellAnchor>
    <xdr:from>
      <xdr:col>5</xdr:col>
      <xdr:colOff>697424</xdr:colOff>
      <xdr:row>72</xdr:row>
      <xdr:rowOff>189424</xdr:rowOff>
    </xdr:from>
    <xdr:to>
      <xdr:col>5</xdr:col>
      <xdr:colOff>723255</xdr:colOff>
      <xdr:row>79</xdr:row>
      <xdr:rowOff>133457</xdr:rowOff>
    </xdr:to>
    <xdr:cxnSp macro="">
      <xdr:nvCxnSpPr>
        <xdr:cNvPr id="90" name="Straight Connector 89">
          <a:extLst>
            <a:ext uri="{FF2B5EF4-FFF2-40B4-BE49-F238E27FC236}">
              <a16:creationId xmlns:a16="http://schemas.microsoft.com/office/drawing/2014/main" id="{14D0BB8C-EC25-5A33-E7F1-017F4C149227}"/>
            </a:ext>
          </a:extLst>
        </xdr:cNvPr>
        <xdr:cNvCxnSpPr/>
      </xdr:nvCxnSpPr>
      <xdr:spPr>
        <a:xfrm>
          <a:off x="13538019186" y="14861153"/>
          <a:ext cx="25831" cy="13604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645763</xdr:colOff>
      <xdr:row>72</xdr:row>
      <xdr:rowOff>68881</xdr:rowOff>
    </xdr:from>
    <xdr:to>
      <xdr:col>5</xdr:col>
      <xdr:colOff>792136</xdr:colOff>
      <xdr:row>73</xdr:row>
      <xdr:rowOff>34440</xdr:rowOff>
    </xdr:to>
    <xdr:sp macro="" textlink="">
      <xdr:nvSpPr>
        <xdr:cNvPr id="92" name="Oval 91">
          <a:extLst>
            <a:ext uri="{FF2B5EF4-FFF2-40B4-BE49-F238E27FC236}">
              <a16:creationId xmlns:a16="http://schemas.microsoft.com/office/drawing/2014/main" id="{93E19365-EA16-B6E9-7B71-F085C370FE23}"/>
            </a:ext>
          </a:extLst>
        </xdr:cNvPr>
        <xdr:cNvSpPr/>
      </xdr:nvSpPr>
      <xdr:spPr>
        <a:xfrm>
          <a:off x="13537950305" y="14740610"/>
          <a:ext cx="146373" cy="1678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4</xdr:col>
      <xdr:colOff>262612</xdr:colOff>
      <xdr:row>89</xdr:row>
      <xdr:rowOff>46495</xdr:rowOff>
    </xdr:from>
    <xdr:ext cx="1707837"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a:t>
              </a:r>
              <a:endParaRPr lang="en-US" sz="1100"/>
            </a:p>
          </xdr:txBody>
        </xdr:sp>
      </mc:Fallback>
    </mc:AlternateContent>
    <xdr:clientData/>
  </xdr:oneCellAnchor>
  <xdr:oneCellAnchor>
    <xdr:from>
      <xdr:col>3</xdr:col>
      <xdr:colOff>706035</xdr:colOff>
      <xdr:row>90</xdr:row>
      <xdr:rowOff>132596</xdr:rowOff>
    </xdr:from>
    <xdr:ext cx="1707837"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25−(50−1.25∗37)</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25−(50−1.25∗37)</a:t>
              </a:r>
              <a:endParaRPr lang="en-US" sz="1100"/>
            </a:p>
          </xdr:txBody>
        </xdr:sp>
      </mc:Fallback>
    </mc:AlternateContent>
    <xdr:clientData/>
  </xdr:oneCellAnchor>
  <xdr:oneCellAnchor>
    <xdr:from>
      <xdr:col>3</xdr:col>
      <xdr:colOff>589796</xdr:colOff>
      <xdr:row>92</xdr:row>
      <xdr:rowOff>29273</xdr:rowOff>
    </xdr:from>
    <xdr:ext cx="2142653"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25−3.75=21.25</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25−3.75=21.25</a:t>
              </a:r>
              <a:endParaRPr lang="en-US" sz="1100"/>
            </a:p>
          </xdr:txBody>
        </xdr:sp>
      </mc:Fallback>
    </mc:AlternateContent>
    <xdr:clientData/>
  </xdr:oneCellAnchor>
  <xdr:oneCellAnchor>
    <xdr:from>
      <xdr:col>4</xdr:col>
      <xdr:colOff>124850</xdr:colOff>
      <xdr:row>97</xdr:row>
      <xdr:rowOff>16358</xdr:rowOff>
    </xdr:from>
    <xdr:ext cx="170783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a:t>
              </a:r>
              <a:endParaRPr lang="en-US" sz="1100"/>
            </a:p>
          </xdr:txBody>
        </xdr:sp>
      </mc:Fallback>
    </mc:AlternateContent>
    <xdr:clientData/>
  </xdr:oneCellAnchor>
  <xdr:oneCellAnchor>
    <xdr:from>
      <xdr:col>4</xdr:col>
      <xdr:colOff>193731</xdr:colOff>
      <xdr:row>98</xdr:row>
      <xdr:rowOff>72324</xdr:rowOff>
    </xdr:from>
    <xdr:ext cx="170783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en-US" sz="1100" b="0" i="1">
                        <a:latin typeface="Cambria Math" panose="02040503050406030204" pitchFamily="18" charset="0"/>
                      </a:rPr>
                      <m:t>𝑋</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40−𝑋</a:t>
              </a:r>
              <a:endParaRPr lang="en-US" sz="1100"/>
            </a:p>
          </xdr:txBody>
        </xdr:sp>
      </mc:Fallback>
    </mc:AlternateContent>
    <xdr:clientData/>
  </xdr:oneCellAnchor>
  <xdr:oneCellAnchor>
    <xdr:from>
      <xdr:col>6</xdr:col>
      <xdr:colOff>822271</xdr:colOff>
      <xdr:row>98</xdr:row>
      <xdr:rowOff>43051</xdr:rowOff>
    </xdr:from>
    <xdr:ext cx="1894238" cy="143501"/>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7</xdr:col>
      <xdr:colOff>4305</xdr:colOff>
      <xdr:row>99</xdr:row>
      <xdr:rowOff>43051</xdr:rowOff>
    </xdr:from>
    <xdr:ext cx="1894238" cy="143501"/>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7</xdr:col>
      <xdr:colOff>4305</xdr:colOff>
      <xdr:row>100</xdr:row>
      <xdr:rowOff>47356</xdr:rowOff>
    </xdr:from>
    <xdr:ext cx="1894238" cy="143501"/>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5</xdr:col>
      <xdr:colOff>723255</xdr:colOff>
      <xdr:row>98</xdr:row>
      <xdr:rowOff>167898</xdr:rowOff>
    </xdr:from>
    <xdr:to>
      <xdr:col>7</xdr:col>
      <xdr:colOff>232474</xdr:colOff>
      <xdr:row>98</xdr:row>
      <xdr:rowOff>172203</xdr:rowOff>
    </xdr:to>
    <xdr:cxnSp macro="">
      <xdr:nvCxnSpPr>
        <xdr:cNvPr id="103" name="Straight Arrow Connector 102">
          <a:extLst>
            <a:ext uri="{FF2B5EF4-FFF2-40B4-BE49-F238E27FC236}">
              <a16:creationId xmlns:a16="http://schemas.microsoft.com/office/drawing/2014/main" id="{8133C4FD-4215-0D46-9297-74441B50632A}"/>
            </a:ext>
          </a:extLst>
        </xdr:cNvPr>
        <xdr:cNvCxnSpPr/>
      </xdr:nvCxnSpPr>
      <xdr:spPr>
        <a:xfrm flipH="1" flipV="1">
          <a:off x="13536757797" y="20216678"/>
          <a:ext cx="1261389" cy="43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25833</xdr:colOff>
      <xdr:row>99</xdr:row>
      <xdr:rowOff>162731</xdr:rowOff>
    </xdr:from>
    <xdr:ext cx="1707837"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30=10</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30=10</a:t>
              </a:r>
              <a:endParaRPr lang="en-US" sz="1100"/>
            </a:p>
          </xdr:txBody>
        </xdr:sp>
      </mc:Fallback>
    </mc:AlternateContent>
    <xdr:clientData/>
  </xdr:oneCellAnchor>
  <xdr:twoCellAnchor>
    <xdr:from>
      <xdr:col>6</xdr:col>
      <xdr:colOff>288075</xdr:colOff>
      <xdr:row>133</xdr:row>
      <xdr:rowOff>60640</xdr:rowOff>
    </xdr:from>
    <xdr:to>
      <xdr:col>6</xdr:col>
      <xdr:colOff>304252</xdr:colOff>
      <xdr:row>148</xdr:row>
      <xdr:rowOff>80862</xdr:rowOff>
    </xdr:to>
    <xdr:cxnSp macro="">
      <xdr:nvCxnSpPr>
        <xdr:cNvPr id="105" name="Straight Arrow Connector 104">
          <a:extLst>
            <a:ext uri="{FF2B5EF4-FFF2-40B4-BE49-F238E27FC236}">
              <a16:creationId xmlns:a16="http://schemas.microsoft.com/office/drawing/2014/main" id="{583DF227-D84B-CD46-94C6-285142DE3157}"/>
            </a:ext>
          </a:extLst>
        </xdr:cNvPr>
        <xdr:cNvCxnSpPr/>
      </xdr:nvCxnSpPr>
      <xdr:spPr>
        <a:xfrm flipV="1">
          <a:off x="13537512595" y="13720674"/>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145</xdr:row>
      <xdr:rowOff>125210</xdr:rowOff>
    </xdr:from>
    <xdr:to>
      <xdr:col>6</xdr:col>
      <xdr:colOff>757848</xdr:colOff>
      <xdr:row>145</xdr:row>
      <xdr:rowOff>141389</xdr:rowOff>
    </xdr:to>
    <xdr:cxnSp macro="">
      <xdr:nvCxnSpPr>
        <xdr:cNvPr id="106" name="Straight Arrow Connector 105">
          <a:extLst>
            <a:ext uri="{FF2B5EF4-FFF2-40B4-BE49-F238E27FC236}">
              <a16:creationId xmlns:a16="http://schemas.microsoft.com/office/drawing/2014/main" id="{CFFD3EE8-03B7-4241-870B-0CAC50D953C2}"/>
            </a:ext>
          </a:extLst>
        </xdr:cNvPr>
        <xdr:cNvCxnSpPr/>
      </xdr:nvCxnSpPr>
      <xdr:spPr>
        <a:xfrm flipV="1">
          <a:off x="13537058999" y="16213312"/>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132</xdr:row>
      <xdr:rowOff>209</xdr:rowOff>
    </xdr:from>
    <xdr:ext cx="1732455"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145</xdr:row>
      <xdr:rowOff>24933</xdr:rowOff>
    </xdr:from>
    <xdr:ext cx="1732455"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137</xdr:row>
      <xdr:rowOff>76648</xdr:rowOff>
    </xdr:from>
    <xdr:to>
      <xdr:col>6</xdr:col>
      <xdr:colOff>305109</xdr:colOff>
      <xdr:row>139</xdr:row>
      <xdr:rowOff>196761</xdr:rowOff>
    </xdr:to>
    <xdr:cxnSp macro="">
      <xdr:nvCxnSpPr>
        <xdr:cNvPr id="109" name="Straight Connector 108">
          <a:extLst>
            <a:ext uri="{FF2B5EF4-FFF2-40B4-BE49-F238E27FC236}">
              <a16:creationId xmlns:a16="http://schemas.microsoft.com/office/drawing/2014/main" id="{9122E600-E2AF-0A4C-BFBF-8EE039396DCE}"/>
            </a:ext>
          </a:extLst>
        </xdr:cNvPr>
        <xdr:cNvCxnSpPr/>
      </xdr:nvCxnSpPr>
      <xdr:spPr>
        <a:xfrm>
          <a:off x="13537511738" y="14546038"/>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139</xdr:row>
      <xdr:rowOff>180754</xdr:rowOff>
    </xdr:from>
    <xdr:to>
      <xdr:col>5</xdr:col>
      <xdr:colOff>228490</xdr:colOff>
      <xdr:row>145</xdr:row>
      <xdr:rowOff>116267</xdr:rowOff>
    </xdr:to>
    <xdr:cxnSp macro="">
      <xdr:nvCxnSpPr>
        <xdr:cNvPr id="280" name="Straight Connector 279">
          <a:extLst>
            <a:ext uri="{FF2B5EF4-FFF2-40B4-BE49-F238E27FC236}">
              <a16:creationId xmlns:a16="http://schemas.microsoft.com/office/drawing/2014/main" id="{508147D7-727B-2A43-B792-ABCD682ED743}"/>
            </a:ext>
          </a:extLst>
        </xdr:cNvPr>
        <xdr:cNvCxnSpPr/>
      </xdr:nvCxnSpPr>
      <xdr:spPr>
        <a:xfrm>
          <a:off x="13538513951" y="15054822"/>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137</xdr:row>
      <xdr:rowOff>132544</xdr:rowOff>
    </xdr:from>
    <xdr:ext cx="1894238" cy="143501"/>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138</xdr:row>
      <xdr:rowOff>35195</xdr:rowOff>
    </xdr:from>
    <xdr:ext cx="160300" cy="1894238"/>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137</xdr:row>
      <xdr:rowOff>20748</xdr:rowOff>
    </xdr:from>
    <xdr:ext cx="1894238" cy="143501"/>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145</xdr:row>
      <xdr:rowOff>190678</xdr:rowOff>
    </xdr:from>
    <xdr:ext cx="1894238" cy="143501"/>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139</xdr:row>
      <xdr:rowOff>196761</xdr:rowOff>
    </xdr:from>
    <xdr:to>
      <xdr:col>5</xdr:col>
      <xdr:colOff>232535</xdr:colOff>
      <xdr:row>145</xdr:row>
      <xdr:rowOff>125211</xdr:rowOff>
    </xdr:to>
    <xdr:cxnSp macro="">
      <xdr:nvCxnSpPr>
        <xdr:cNvPr id="285" name="Straight Connector 284">
          <a:extLst>
            <a:ext uri="{FF2B5EF4-FFF2-40B4-BE49-F238E27FC236}">
              <a16:creationId xmlns:a16="http://schemas.microsoft.com/office/drawing/2014/main" id="{365DE603-E8FD-9845-8819-47AE60C743D0}"/>
            </a:ext>
          </a:extLst>
        </xdr:cNvPr>
        <xdr:cNvCxnSpPr/>
      </xdr:nvCxnSpPr>
      <xdr:spPr>
        <a:xfrm>
          <a:off x="13538509906" y="15070829"/>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140</xdr:row>
      <xdr:rowOff>13415</xdr:rowOff>
    </xdr:from>
    <xdr:to>
      <xdr:col>6</xdr:col>
      <xdr:colOff>281725</xdr:colOff>
      <xdr:row>140</xdr:row>
      <xdr:rowOff>13415</xdr:rowOff>
    </xdr:to>
    <xdr:cxnSp macro="">
      <xdr:nvCxnSpPr>
        <xdr:cNvPr id="286" name="Straight Connector 285">
          <a:extLst>
            <a:ext uri="{FF2B5EF4-FFF2-40B4-BE49-F238E27FC236}">
              <a16:creationId xmlns:a16="http://schemas.microsoft.com/office/drawing/2014/main" id="{366136F7-A0DA-4C4C-B574-51B62C33B72B}"/>
            </a:ext>
          </a:extLst>
        </xdr:cNvPr>
        <xdr:cNvCxnSpPr/>
      </xdr:nvCxnSpPr>
      <xdr:spPr>
        <a:xfrm flipH="1">
          <a:off x="13537535122" y="15089822"/>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145</xdr:row>
      <xdr:rowOff>172791</xdr:rowOff>
    </xdr:from>
    <xdr:ext cx="1894238" cy="140872"/>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139</xdr:row>
      <xdr:rowOff>154903</xdr:rowOff>
    </xdr:from>
    <xdr:ext cx="1894238" cy="140872"/>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2</xdr:col>
      <xdr:colOff>324558</xdr:colOff>
      <xdr:row>108</xdr:row>
      <xdr:rowOff>100189</xdr:rowOff>
    </xdr:from>
    <xdr:ext cx="1753071" cy="315792"/>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num>
                      <m:den>
                        <m:r>
                          <a:rPr lang="en-US" sz="1100" b="0" i="1">
                            <a:latin typeface="Cambria Math" panose="02040503050406030204" pitchFamily="18" charset="0"/>
                          </a:rPr>
                          <m:t>𝑋</m:t>
                        </m:r>
                      </m:den>
                    </m:f>
                  </m:oMath>
                </m:oMathPara>
              </a14:m>
              <a:endParaRPr lang="en-US" sz="1100"/>
            </a:p>
          </xdr:txBody>
        </xdr:sp>
      </mc:Choice>
      <mc:Fallback xmlns="">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5</xdr:col>
      <xdr:colOff>910170</xdr:colOff>
      <xdr:row>108</xdr:row>
      <xdr:rowOff>114300</xdr:rowOff>
    </xdr:from>
    <xdr:ext cx="1753071" cy="315792"/>
    <mc:AlternateContent xmlns:mc="http://schemas.openxmlformats.org/markup-compatibility/2006" xmlns:a14="http://schemas.microsoft.com/office/drawing/2010/main">
      <mc:Choice Requires="a14">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oMath>
                </m:oMathPara>
              </a14:m>
              <a:endParaRPr lang="en-US" sz="1100"/>
            </a:p>
          </xdr:txBody>
        </xdr:sp>
      </mc:Choice>
      <mc:Fallback xmlns="">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𝑋_𝑀𝐴𝑋−𝑋</a:t>
              </a:r>
              <a:r>
                <a:rPr lang="he-IL" sz="1100" b="0" i="0">
                  <a:latin typeface="Cambria Math" panose="02040503050406030204" pitchFamily="18" charset="0"/>
                </a:rPr>
                <a:t>)/</a:t>
              </a:r>
              <a:r>
                <a:rPr lang="en-US" sz="1100" b="0" i="0">
                  <a:latin typeface="Cambria Math" panose="02040503050406030204" pitchFamily="18" charset="0"/>
                </a:rPr>
                <a:t>𝑌</a:t>
              </a:r>
              <a:endParaRPr lang="en-US" sz="1100"/>
            </a:p>
          </xdr:txBody>
        </xdr:sp>
      </mc:Fallback>
    </mc:AlternateContent>
    <xdr:clientData/>
  </xdr:oneCellAnchor>
  <xdr:twoCellAnchor>
    <xdr:from>
      <xdr:col>3</xdr:col>
      <xdr:colOff>339969</xdr:colOff>
      <xdr:row>110</xdr:row>
      <xdr:rowOff>78154</xdr:rowOff>
    </xdr:from>
    <xdr:to>
      <xdr:col>3</xdr:col>
      <xdr:colOff>433754</xdr:colOff>
      <xdr:row>110</xdr:row>
      <xdr:rowOff>195385</xdr:rowOff>
    </xdr:to>
    <xdr:sp macro="" textlink="">
      <xdr:nvSpPr>
        <xdr:cNvPr id="294" name="Down Arrow 293">
          <a:extLst>
            <a:ext uri="{FF2B5EF4-FFF2-40B4-BE49-F238E27FC236}">
              <a16:creationId xmlns:a16="http://schemas.microsoft.com/office/drawing/2014/main" id="{5A39D775-1E64-6AEA-807F-87AB558061B1}"/>
            </a:ext>
          </a:extLst>
        </xdr:cNvPr>
        <xdr:cNvSpPr/>
      </xdr:nvSpPr>
      <xdr:spPr>
        <a:xfrm>
          <a:off x="13506332769" y="22652892"/>
          <a:ext cx="93785" cy="11723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707512</xdr:colOff>
      <xdr:row>111</xdr:row>
      <xdr:rowOff>88466</xdr:rowOff>
    </xdr:from>
    <xdr:ext cx="1753071" cy="320344"/>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25−(25−0.5∗24)</m:t>
                        </m:r>
                      </m:num>
                      <m:den>
                        <m:r>
                          <a:rPr lang="en-US" sz="1100" b="0" i="1">
                            <a:latin typeface="Cambria Math" panose="02040503050406030204" pitchFamily="18" charset="0"/>
                          </a:rPr>
                          <m:t>24</m:t>
                        </m:r>
                      </m:den>
                    </m:f>
                    <m:r>
                      <a:rPr lang="en-US" sz="1100" b="0" i="1">
                        <a:latin typeface="Cambria Math" panose="02040503050406030204" pitchFamily="18" charset="0"/>
                      </a:rPr>
                      <m:t>=0.5</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25−(25−0.5∗24)</a:t>
              </a:r>
              <a:r>
                <a:rPr lang="he-IL" sz="1100" b="0" i="0">
                  <a:latin typeface="Cambria Math" panose="02040503050406030204" pitchFamily="18" charset="0"/>
                </a:rPr>
                <a:t>)/</a:t>
              </a:r>
              <a:r>
                <a:rPr lang="en-US" sz="1100" b="0" i="0">
                  <a:latin typeface="Cambria Math" panose="02040503050406030204" pitchFamily="18" charset="0"/>
                </a:rPr>
                <a:t>24=0.5</a:t>
              </a:r>
              <a:endParaRPr lang="en-US" sz="1100"/>
            </a:p>
          </xdr:txBody>
        </xdr:sp>
      </mc:Fallback>
    </mc:AlternateContent>
    <xdr:clientData/>
  </xdr:oneCellAnchor>
  <xdr:oneCellAnchor>
    <xdr:from>
      <xdr:col>5</xdr:col>
      <xdr:colOff>390447</xdr:colOff>
      <xdr:row>118</xdr:row>
      <xdr:rowOff>102577</xdr:rowOff>
    </xdr:from>
    <xdr:ext cx="1753071" cy="317395"/>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𝑋</m:t>
                        </m:r>
                      </m:num>
                      <m:den>
                        <m:r>
                          <a:rPr lang="en-US" sz="1100" b="0" i="1">
                            <a:latin typeface="Cambria Math" panose="02040503050406030204" pitchFamily="18" charset="0"/>
                          </a:rPr>
                          <m:t>𝑌</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r>
                          <a:rPr lang="en-US" sz="1100" b="0" i="1">
                            <a:solidFill>
                              <a:srgbClr val="FF0000"/>
                            </a:solidFill>
                            <a:latin typeface="Cambria Math" panose="02040503050406030204" pitchFamily="18" charset="0"/>
                          </a:rPr>
                          <m:t>36</m:t>
                        </m:r>
                      </m:num>
                      <m:den>
                        <m:r>
                          <a:rPr lang="he-IL" sz="1100" b="0" i="1">
                            <a:latin typeface="Cambria Math" panose="02040503050406030204" pitchFamily="18" charset="0"/>
                          </a:rPr>
                          <m:t>5</m:t>
                        </m:r>
                      </m:den>
                    </m:f>
                    <m:r>
                      <a:rPr lang="en-US" sz="1100" b="0" i="1">
                        <a:latin typeface="Cambria Math" panose="02040503050406030204" pitchFamily="18" charset="0"/>
                      </a:rPr>
                      <m:t>=0.8</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a:t>
              </a:r>
              <a:r>
                <a:rPr lang="en-US" sz="1100" b="0" i="0">
                  <a:solidFill>
                    <a:srgbClr val="FF0000"/>
                  </a:solidFill>
                  <a:latin typeface="Cambria Math" panose="02040503050406030204" pitchFamily="18" charset="0"/>
                </a:rPr>
                <a:t>𝑋</a:t>
              </a:r>
              <a:r>
                <a:rPr lang="he-IL" sz="1100" b="0" i="0">
                  <a:solidFill>
                    <a:srgbClr val="FF0000"/>
                  </a:solidFill>
                  <a:latin typeface="Cambria Math" panose="02040503050406030204" pitchFamily="18" charset="0"/>
                </a:rPr>
                <a:t>)/</a:t>
              </a:r>
              <a:r>
                <a:rPr lang="en-US" sz="1100" b="0" i="0">
                  <a:latin typeface="Cambria Math" panose="02040503050406030204" pitchFamily="18" charset="0"/>
                </a:rPr>
                <a:t>𝑌</a:t>
              </a:r>
              <a:r>
                <a:rPr lang="he-IL" sz="1100" b="0" i="0">
                  <a:latin typeface="Cambria Math" panose="02040503050406030204" pitchFamily="18" charset="0"/>
                </a:rPr>
                <a:t>=(40−</a:t>
              </a:r>
              <a:r>
                <a:rPr lang="en-US" sz="1100" b="0" i="0">
                  <a:solidFill>
                    <a:srgbClr val="FF0000"/>
                  </a:solidFill>
                  <a:latin typeface="Cambria Math" panose="02040503050406030204" pitchFamily="18" charset="0"/>
                </a:rPr>
                <a:t>36</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=0.8</a:t>
              </a:r>
              <a:endParaRPr lang="en-US" sz="1100"/>
            </a:p>
          </xdr:txBody>
        </xdr:sp>
      </mc:Fallback>
    </mc:AlternateContent>
    <xdr:clientData/>
  </xdr:oneCellAnchor>
  <xdr:oneCellAnchor>
    <xdr:from>
      <xdr:col>1</xdr:col>
      <xdr:colOff>300570</xdr:colOff>
      <xdr:row>118</xdr:row>
      <xdr:rowOff>67408</xdr:rowOff>
    </xdr:from>
    <xdr:ext cx="1753071"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𝑌=50−1.25𝑋</a:t>
              </a:r>
              <a:endParaRPr lang="en-US" sz="1100"/>
            </a:p>
          </xdr:txBody>
        </xdr:sp>
      </mc:Fallback>
    </mc:AlternateContent>
    <xdr:clientData/>
  </xdr:oneCellAnchor>
  <xdr:oneCellAnchor>
    <xdr:from>
      <xdr:col>1</xdr:col>
      <xdr:colOff>296662</xdr:colOff>
      <xdr:row>119</xdr:row>
      <xdr:rowOff>47870</xdr:rowOff>
    </xdr:from>
    <xdr:ext cx="1753071"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5=50−1.25</m:t>
                    </m:r>
                    <m:r>
                      <a:rPr lang="en-US" sz="1100" b="0" i="1">
                        <a:latin typeface="Cambria Math" panose="02040503050406030204" pitchFamily="18" charset="0"/>
                      </a:rPr>
                      <m:t>𝑋</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5=50−1.25𝑋</a:t>
              </a:r>
              <a:endParaRPr lang="en-US" sz="1100"/>
            </a:p>
          </xdr:txBody>
        </xdr:sp>
      </mc:Fallback>
    </mc:AlternateContent>
    <xdr:clientData/>
  </xdr:oneCellAnchor>
  <xdr:oneCellAnchor>
    <xdr:from>
      <xdr:col>1</xdr:col>
      <xdr:colOff>296662</xdr:colOff>
      <xdr:row>120</xdr:row>
      <xdr:rowOff>47870</xdr:rowOff>
    </xdr:from>
    <xdr:ext cx="1753071"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𝑋</m:t>
                    </m:r>
                    <m:r>
                      <a:rPr lang="en-US" sz="1100" b="0" i="1">
                        <a:solidFill>
                          <a:srgbClr val="FF0000"/>
                        </a:solidFill>
                        <a:latin typeface="Cambria Math" panose="02040503050406030204" pitchFamily="18" charset="0"/>
                      </a:rPr>
                      <m:t>=36</m:t>
                    </m:r>
                  </m:oMath>
                </m:oMathPara>
              </a14:m>
              <a:endParaRPr lang="en-US" sz="1100">
                <a:solidFill>
                  <a:srgbClr val="FF0000"/>
                </a:solidFill>
              </a:endParaRPr>
            </a:p>
          </xdr:txBody>
        </xdr:sp>
      </mc:Choice>
      <mc:Fallback xmlns="">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𝑋=36</a:t>
              </a:r>
              <a:endParaRPr lang="en-US" sz="1100">
                <a:solidFill>
                  <a:srgbClr val="FF0000"/>
                </a:solidFill>
              </a:endParaRPr>
            </a:p>
          </xdr:txBody>
        </xdr:sp>
      </mc:Fallback>
    </mc:AlternateContent>
    <xdr:clientData/>
  </xdr:oneCellAnchor>
  <xdr:twoCellAnchor>
    <xdr:from>
      <xdr:col>3</xdr:col>
      <xdr:colOff>500185</xdr:colOff>
      <xdr:row>119</xdr:row>
      <xdr:rowOff>15630</xdr:rowOff>
    </xdr:from>
    <xdr:to>
      <xdr:col>4</xdr:col>
      <xdr:colOff>97692</xdr:colOff>
      <xdr:row>119</xdr:row>
      <xdr:rowOff>125046</xdr:rowOff>
    </xdr:to>
    <xdr:sp macro="" textlink="">
      <xdr:nvSpPr>
        <xdr:cNvPr id="300" name="Right Arrow 299">
          <a:extLst>
            <a:ext uri="{FF2B5EF4-FFF2-40B4-BE49-F238E27FC236}">
              <a16:creationId xmlns:a16="http://schemas.microsoft.com/office/drawing/2014/main" id="{C5633114-FB8A-43D5-5D6A-D86735B8B50C}"/>
            </a:ext>
          </a:extLst>
        </xdr:cNvPr>
        <xdr:cNvSpPr/>
      </xdr:nvSpPr>
      <xdr:spPr>
        <a:xfrm>
          <a:off x="13505844308" y="24442615"/>
          <a:ext cx="422030" cy="10941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402492</xdr:colOff>
      <xdr:row>134</xdr:row>
      <xdr:rowOff>148493</xdr:rowOff>
    </xdr:from>
    <xdr:to>
      <xdr:col>6</xdr:col>
      <xdr:colOff>286943</xdr:colOff>
      <xdr:row>145</xdr:row>
      <xdr:rowOff>113323</xdr:rowOff>
    </xdr:to>
    <xdr:cxnSp macro="">
      <xdr:nvCxnSpPr>
        <xdr:cNvPr id="301" name="Straight Connector 300">
          <a:extLst>
            <a:ext uri="{FF2B5EF4-FFF2-40B4-BE49-F238E27FC236}">
              <a16:creationId xmlns:a16="http://schemas.microsoft.com/office/drawing/2014/main" id="{045CD52D-0906-484F-819D-AB34B913174A}"/>
            </a:ext>
          </a:extLst>
        </xdr:cNvPr>
        <xdr:cNvCxnSpPr/>
      </xdr:nvCxnSpPr>
      <xdr:spPr>
        <a:xfrm>
          <a:off x="13503904411" y="27240524"/>
          <a:ext cx="3284143" cy="2200030"/>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534871</xdr:colOff>
      <xdr:row>137</xdr:row>
      <xdr:rowOff>195263</xdr:rowOff>
    </xdr:from>
    <xdr:ext cx="1894238" cy="175433"/>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4</xdr:col>
      <xdr:colOff>771634</xdr:colOff>
      <xdr:row>166</xdr:row>
      <xdr:rowOff>125210</xdr:rowOff>
    </xdr:from>
    <xdr:to>
      <xdr:col>9</xdr:col>
      <xdr:colOff>757848</xdr:colOff>
      <xdr:row>166</xdr:row>
      <xdr:rowOff>141389</xdr:rowOff>
    </xdr:to>
    <xdr:cxnSp macro="">
      <xdr:nvCxnSpPr>
        <xdr:cNvPr id="305" name="Straight Arrow Connector 304">
          <a:extLst>
            <a:ext uri="{FF2B5EF4-FFF2-40B4-BE49-F238E27FC236}">
              <a16:creationId xmlns:a16="http://schemas.microsoft.com/office/drawing/2014/main" id="{937F7D81-59E6-9A47-A65E-F3371E83AFD2}"/>
            </a:ext>
          </a:extLst>
        </xdr:cNvPr>
        <xdr:cNvCxnSpPr/>
      </xdr:nvCxnSpPr>
      <xdr:spPr>
        <a:xfrm flipV="1">
          <a:off x="13519432575" y="30097210"/>
          <a:ext cx="4216291"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334732</xdr:colOff>
      <xdr:row>153</xdr:row>
      <xdr:rowOff>209</xdr:rowOff>
    </xdr:from>
    <xdr:ext cx="1732455"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3</xdr:col>
      <xdr:colOff>543399</xdr:colOff>
      <xdr:row>166</xdr:row>
      <xdr:rowOff>24933</xdr:rowOff>
    </xdr:from>
    <xdr:ext cx="1732455"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8</xdr:col>
      <xdr:colOff>214647</xdr:colOff>
      <xdr:row>158</xdr:row>
      <xdr:rowOff>48847</xdr:rowOff>
    </xdr:from>
    <xdr:to>
      <xdr:col>9</xdr:col>
      <xdr:colOff>341923</xdr:colOff>
      <xdr:row>160</xdr:row>
      <xdr:rowOff>196761</xdr:rowOff>
    </xdr:to>
    <xdr:cxnSp macro="">
      <xdr:nvCxnSpPr>
        <xdr:cNvPr id="308" name="Straight Connector 307">
          <a:extLst>
            <a:ext uri="{FF2B5EF4-FFF2-40B4-BE49-F238E27FC236}">
              <a16:creationId xmlns:a16="http://schemas.microsoft.com/office/drawing/2014/main" id="{B61898AC-2FCC-D945-88B7-0492F62A4786}"/>
            </a:ext>
          </a:extLst>
        </xdr:cNvPr>
        <xdr:cNvCxnSpPr/>
      </xdr:nvCxnSpPr>
      <xdr:spPr>
        <a:xfrm>
          <a:off x="13517220577" y="32707385"/>
          <a:ext cx="952776" cy="55822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7</xdr:col>
      <xdr:colOff>160986</xdr:colOff>
      <xdr:row>160</xdr:row>
      <xdr:rowOff>180754</xdr:rowOff>
    </xdr:from>
    <xdr:to>
      <xdr:col>8</xdr:col>
      <xdr:colOff>228490</xdr:colOff>
      <xdr:row>166</xdr:row>
      <xdr:rowOff>116267</xdr:rowOff>
    </xdr:to>
    <xdr:cxnSp macro="">
      <xdr:nvCxnSpPr>
        <xdr:cNvPr id="309" name="Straight Connector 308">
          <a:extLst>
            <a:ext uri="{FF2B5EF4-FFF2-40B4-BE49-F238E27FC236}">
              <a16:creationId xmlns:a16="http://schemas.microsoft.com/office/drawing/2014/main" id="{FB845B17-6D92-D343-A715-63E9BD958438}"/>
            </a:ext>
          </a:extLst>
        </xdr:cNvPr>
        <xdr:cNvCxnSpPr/>
      </xdr:nvCxnSpPr>
      <xdr:spPr>
        <a:xfrm>
          <a:off x="13520890010" y="28921831"/>
          <a:ext cx="893004" cy="116643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698683</xdr:colOff>
      <xdr:row>158</xdr:row>
      <xdr:rowOff>158313</xdr:rowOff>
    </xdr:from>
    <xdr:ext cx="1894238" cy="143501"/>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7</xdr:col>
      <xdr:colOff>493547</xdr:colOff>
      <xdr:row>159</xdr:row>
      <xdr:rowOff>9427</xdr:rowOff>
    </xdr:from>
    <xdr:ext cx="160300" cy="1894238"/>
    <mc:AlternateContent xmlns:mc="http://schemas.openxmlformats.org/markup-compatibility/2006" xmlns:a14="http://schemas.microsoft.com/office/drawing/2010/main">
      <mc:Choice Requires="a14">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8</xdr:col>
      <xdr:colOff>394405</xdr:colOff>
      <xdr:row>158</xdr:row>
      <xdr:rowOff>20748</xdr:rowOff>
    </xdr:from>
    <xdr:ext cx="1894238" cy="143501"/>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5</xdr:col>
      <xdr:colOff>787928</xdr:colOff>
      <xdr:row>166</xdr:row>
      <xdr:rowOff>190678</xdr:rowOff>
    </xdr:from>
    <xdr:ext cx="1894238" cy="143501"/>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8</xdr:col>
      <xdr:colOff>201232</xdr:colOff>
      <xdr:row>160</xdr:row>
      <xdr:rowOff>196761</xdr:rowOff>
    </xdr:from>
    <xdr:to>
      <xdr:col>8</xdr:col>
      <xdr:colOff>232535</xdr:colOff>
      <xdr:row>166</xdr:row>
      <xdr:rowOff>125211</xdr:rowOff>
    </xdr:to>
    <xdr:cxnSp macro="">
      <xdr:nvCxnSpPr>
        <xdr:cNvPr id="314" name="Straight Connector 313">
          <a:extLst>
            <a:ext uri="{FF2B5EF4-FFF2-40B4-BE49-F238E27FC236}">
              <a16:creationId xmlns:a16="http://schemas.microsoft.com/office/drawing/2014/main" id="{C27D6471-BE43-734C-A46C-6A04382F942E}"/>
            </a:ext>
          </a:extLst>
        </xdr:cNvPr>
        <xdr:cNvCxnSpPr/>
      </xdr:nvCxnSpPr>
      <xdr:spPr>
        <a:xfrm>
          <a:off x="13520885965" y="28937838"/>
          <a:ext cx="31303" cy="11593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250422</xdr:colOff>
      <xdr:row>161</xdr:row>
      <xdr:rowOff>13415</xdr:rowOff>
    </xdr:from>
    <xdr:to>
      <xdr:col>9</xdr:col>
      <xdr:colOff>281725</xdr:colOff>
      <xdr:row>161</xdr:row>
      <xdr:rowOff>13415</xdr:rowOff>
    </xdr:to>
    <xdr:cxnSp macro="">
      <xdr:nvCxnSpPr>
        <xdr:cNvPr id="315" name="Straight Connector 314">
          <a:extLst>
            <a:ext uri="{FF2B5EF4-FFF2-40B4-BE49-F238E27FC236}">
              <a16:creationId xmlns:a16="http://schemas.microsoft.com/office/drawing/2014/main" id="{AB1AEEC3-4C99-684A-9DA5-911C4B19CBD1}"/>
            </a:ext>
          </a:extLst>
        </xdr:cNvPr>
        <xdr:cNvCxnSpPr/>
      </xdr:nvCxnSpPr>
      <xdr:spPr>
        <a:xfrm flipH="1">
          <a:off x="13519908698" y="28959646"/>
          <a:ext cx="95938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94791</xdr:colOff>
      <xdr:row>166</xdr:row>
      <xdr:rowOff>172791</xdr:rowOff>
    </xdr:from>
    <xdr:ext cx="1894238" cy="140872"/>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8</xdr:col>
      <xdr:colOff>470425</xdr:colOff>
      <xdr:row>160</xdr:row>
      <xdr:rowOff>154903</xdr:rowOff>
    </xdr:from>
    <xdr:ext cx="1894238" cy="140872"/>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5</xdr:col>
      <xdr:colOff>402492</xdr:colOff>
      <xdr:row>155</xdr:row>
      <xdr:rowOff>97692</xdr:rowOff>
    </xdr:from>
    <xdr:to>
      <xdr:col>9</xdr:col>
      <xdr:colOff>361462</xdr:colOff>
      <xdr:row>166</xdr:row>
      <xdr:rowOff>113323</xdr:rowOff>
    </xdr:to>
    <xdr:cxnSp macro="">
      <xdr:nvCxnSpPr>
        <xdr:cNvPr id="318" name="Straight Connector 317">
          <a:extLst>
            <a:ext uri="{FF2B5EF4-FFF2-40B4-BE49-F238E27FC236}">
              <a16:creationId xmlns:a16="http://schemas.microsoft.com/office/drawing/2014/main" id="{1BF88E15-D33B-EE44-81D1-11C2AD09AF88}"/>
            </a:ext>
          </a:extLst>
        </xdr:cNvPr>
        <xdr:cNvCxnSpPr/>
      </xdr:nvCxnSpPr>
      <xdr:spPr>
        <a:xfrm>
          <a:off x="13517201038" y="32140769"/>
          <a:ext cx="3514970" cy="2272323"/>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534871</xdr:colOff>
      <xdr:row>158</xdr:row>
      <xdr:rowOff>195263</xdr:rowOff>
    </xdr:from>
    <xdr:ext cx="1894238" cy="175433"/>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9</xdr:col>
      <xdr:colOff>336921</xdr:colOff>
      <xdr:row>153</xdr:row>
      <xdr:rowOff>177870</xdr:rowOff>
    </xdr:from>
    <xdr:to>
      <xdr:col>9</xdr:col>
      <xdr:colOff>353098</xdr:colOff>
      <xdr:row>168</xdr:row>
      <xdr:rowOff>198093</xdr:rowOff>
    </xdr:to>
    <xdr:cxnSp macro="">
      <xdr:nvCxnSpPr>
        <xdr:cNvPr id="320" name="Straight Arrow Connector 319">
          <a:extLst>
            <a:ext uri="{FF2B5EF4-FFF2-40B4-BE49-F238E27FC236}">
              <a16:creationId xmlns:a16="http://schemas.microsoft.com/office/drawing/2014/main" id="{D226D1C3-CDF5-A5CA-5A47-D48CD4F859FA}"/>
            </a:ext>
          </a:extLst>
        </xdr:cNvPr>
        <xdr:cNvCxnSpPr/>
      </xdr:nvCxnSpPr>
      <xdr:spPr>
        <a:xfrm flipV="1">
          <a:off x="13517209402" y="31791101"/>
          <a:ext cx="16177" cy="30975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135465</xdr:colOff>
      <xdr:row>165</xdr:row>
      <xdr:rowOff>114137</xdr:rowOff>
    </xdr:from>
    <xdr:ext cx="1894238" cy="143501"/>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1</xdr:col>
      <xdr:colOff>135465</xdr:colOff>
      <xdr:row>166</xdr:row>
      <xdr:rowOff>92051</xdr:rowOff>
    </xdr:from>
    <xdr:ext cx="1894238" cy="143501"/>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1</xdr:col>
      <xdr:colOff>128103</xdr:colOff>
      <xdr:row>167</xdr:row>
      <xdr:rowOff>58920</xdr:rowOff>
    </xdr:from>
    <xdr:ext cx="1894238" cy="143501"/>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2</xdr:col>
      <xdr:colOff>375479</xdr:colOff>
      <xdr:row>164</xdr:row>
      <xdr:rowOff>184058</xdr:rowOff>
    </xdr:from>
    <xdr:to>
      <xdr:col>2</xdr:col>
      <xdr:colOff>449102</xdr:colOff>
      <xdr:row>165</xdr:row>
      <xdr:rowOff>132521</xdr:rowOff>
    </xdr:to>
    <xdr:sp macro="" textlink="">
      <xdr:nvSpPr>
        <xdr:cNvPr id="326" name="Down Arrow 325">
          <a:extLst>
            <a:ext uri="{FF2B5EF4-FFF2-40B4-BE49-F238E27FC236}">
              <a16:creationId xmlns:a16="http://schemas.microsoft.com/office/drawing/2014/main" id="{C415B344-D615-97AA-9D6D-43AF6FDBDBE6}"/>
            </a:ext>
          </a:extLst>
        </xdr:cNvPr>
        <xdr:cNvSpPr/>
      </xdr:nvSpPr>
      <xdr:spPr>
        <a:xfrm>
          <a:off x="13508073391" y="33756232"/>
          <a:ext cx="73623" cy="15092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640521</xdr:colOff>
      <xdr:row>159</xdr:row>
      <xdr:rowOff>47855</xdr:rowOff>
    </xdr:from>
    <xdr:to>
      <xdr:col>8</xdr:col>
      <xdr:colOff>732550</xdr:colOff>
      <xdr:row>159</xdr:row>
      <xdr:rowOff>195101</xdr:rowOff>
    </xdr:to>
    <xdr:sp macro="" textlink="">
      <xdr:nvSpPr>
        <xdr:cNvPr id="327" name="Smiley Face 326">
          <a:extLst>
            <a:ext uri="{FF2B5EF4-FFF2-40B4-BE49-F238E27FC236}">
              <a16:creationId xmlns:a16="http://schemas.microsoft.com/office/drawing/2014/main" id="{07F33448-7D4C-637C-A0C8-9BBDBFE0179D}"/>
            </a:ext>
          </a:extLst>
        </xdr:cNvPr>
        <xdr:cNvSpPr/>
      </xdr:nvSpPr>
      <xdr:spPr>
        <a:xfrm>
          <a:off x="13502584783" y="32607710"/>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747379</xdr:colOff>
      <xdr:row>159</xdr:row>
      <xdr:rowOff>123850</xdr:rowOff>
    </xdr:from>
    <xdr:to>
      <xdr:col>9</xdr:col>
      <xdr:colOff>353391</xdr:colOff>
      <xdr:row>159</xdr:row>
      <xdr:rowOff>125159</xdr:rowOff>
    </xdr:to>
    <xdr:cxnSp macro="">
      <xdr:nvCxnSpPr>
        <xdr:cNvPr id="328" name="Straight Connector 327">
          <a:extLst>
            <a:ext uri="{FF2B5EF4-FFF2-40B4-BE49-F238E27FC236}">
              <a16:creationId xmlns:a16="http://schemas.microsoft.com/office/drawing/2014/main" id="{285929C9-46E3-165C-F5ED-75B7276755EA}"/>
            </a:ext>
          </a:extLst>
        </xdr:cNvPr>
        <xdr:cNvCxnSpPr/>
      </xdr:nvCxnSpPr>
      <xdr:spPr>
        <a:xfrm flipH="1">
          <a:off x="13502139362" y="32683705"/>
          <a:ext cx="430592" cy="130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161971</xdr:colOff>
      <xdr:row>159</xdr:row>
      <xdr:rowOff>47855</xdr:rowOff>
    </xdr:from>
    <xdr:ext cx="691020" cy="14216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10</m:t>
                    </m:r>
                  </m:oMath>
                </m:oMathPara>
              </a14:m>
              <a:endParaRPr lang="en-US" sz="900"/>
            </a:p>
          </xdr:txBody>
        </xdr:sp>
      </mc:Choice>
      <mc:Fallback xmlns="">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10</a:t>
              </a:r>
              <a:endParaRPr lang="en-US" sz="900"/>
            </a:p>
          </xdr:txBody>
        </xdr:sp>
      </mc:Fallback>
    </mc:AlternateContent>
    <xdr:clientData/>
  </xdr:oneCellAnchor>
  <xdr:twoCellAnchor>
    <xdr:from>
      <xdr:col>8</xdr:col>
      <xdr:colOff>688377</xdr:colOff>
      <xdr:row>159</xdr:row>
      <xdr:rowOff>150927</xdr:rowOff>
    </xdr:from>
    <xdr:to>
      <xdr:col>8</xdr:col>
      <xdr:colOff>692058</xdr:colOff>
      <xdr:row>166</xdr:row>
      <xdr:rowOff>88349</xdr:rowOff>
    </xdr:to>
    <xdr:cxnSp macro="">
      <xdr:nvCxnSpPr>
        <xdr:cNvPr id="332" name="Straight Connector 331">
          <a:extLst>
            <a:ext uri="{FF2B5EF4-FFF2-40B4-BE49-F238E27FC236}">
              <a16:creationId xmlns:a16="http://schemas.microsoft.com/office/drawing/2014/main" id="{A25D2E30-E66E-F1D7-9903-5814D63AC028}"/>
            </a:ext>
          </a:extLst>
        </xdr:cNvPr>
        <xdr:cNvCxnSpPr/>
      </xdr:nvCxnSpPr>
      <xdr:spPr>
        <a:xfrm flipV="1">
          <a:off x="13502625275" y="32710782"/>
          <a:ext cx="3681" cy="1354668"/>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724269</xdr:colOff>
      <xdr:row>166</xdr:row>
      <xdr:rowOff>147023</xdr:rowOff>
    </xdr:from>
    <xdr:ext cx="1894238" cy="14087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twoCellAnchor>
    <xdr:from>
      <xdr:col>0</xdr:col>
      <xdr:colOff>771634</xdr:colOff>
      <xdr:row>192</xdr:row>
      <xdr:rowOff>125210</xdr:rowOff>
    </xdr:from>
    <xdr:to>
      <xdr:col>5</xdr:col>
      <xdr:colOff>757848</xdr:colOff>
      <xdr:row>192</xdr:row>
      <xdr:rowOff>141389</xdr:rowOff>
    </xdr:to>
    <xdr:cxnSp macro="">
      <xdr:nvCxnSpPr>
        <xdr:cNvPr id="335" name="Straight Arrow Connector 334">
          <a:extLst>
            <a:ext uri="{FF2B5EF4-FFF2-40B4-BE49-F238E27FC236}">
              <a16:creationId xmlns:a16="http://schemas.microsoft.com/office/drawing/2014/main" id="{B06D9938-4619-F745-A78D-3631BB8DCF4D}"/>
            </a:ext>
          </a:extLst>
        </xdr:cNvPr>
        <xdr:cNvCxnSpPr/>
      </xdr:nvCxnSpPr>
      <xdr:spPr>
        <a:xfrm flipV="1">
          <a:off x="13501734905" y="34102311"/>
          <a:ext cx="4366794"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334732</xdr:colOff>
      <xdr:row>179</xdr:row>
      <xdr:rowOff>209</xdr:rowOff>
    </xdr:from>
    <xdr:ext cx="1732455"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192</xdr:row>
      <xdr:rowOff>24933</xdr:rowOff>
    </xdr:from>
    <xdr:ext cx="1732455" cy="172227"/>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4</xdr:col>
      <xdr:colOff>214647</xdr:colOff>
      <xdr:row>184</xdr:row>
      <xdr:rowOff>48847</xdr:rowOff>
    </xdr:from>
    <xdr:to>
      <xdr:col>5</xdr:col>
      <xdr:colOff>341923</xdr:colOff>
      <xdr:row>186</xdr:row>
      <xdr:rowOff>196761</xdr:rowOff>
    </xdr:to>
    <xdr:cxnSp macro="">
      <xdr:nvCxnSpPr>
        <xdr:cNvPr id="338" name="Straight Connector 337">
          <a:extLst>
            <a:ext uri="{FF2B5EF4-FFF2-40B4-BE49-F238E27FC236}">
              <a16:creationId xmlns:a16="http://schemas.microsoft.com/office/drawing/2014/main" id="{CDC15D05-DFD3-EB42-9DD1-612C834AAB88}"/>
            </a:ext>
          </a:extLst>
        </xdr:cNvPr>
        <xdr:cNvCxnSpPr/>
      </xdr:nvCxnSpPr>
      <xdr:spPr>
        <a:xfrm>
          <a:off x="13502150830" y="32406238"/>
          <a:ext cx="951856" cy="55284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160986</xdr:colOff>
      <xdr:row>186</xdr:row>
      <xdr:rowOff>180754</xdr:rowOff>
    </xdr:from>
    <xdr:to>
      <xdr:col>4</xdr:col>
      <xdr:colOff>228490</xdr:colOff>
      <xdr:row>192</xdr:row>
      <xdr:rowOff>116267</xdr:rowOff>
    </xdr:to>
    <xdr:cxnSp macro="">
      <xdr:nvCxnSpPr>
        <xdr:cNvPr id="339" name="Straight Connector 338">
          <a:extLst>
            <a:ext uri="{FF2B5EF4-FFF2-40B4-BE49-F238E27FC236}">
              <a16:creationId xmlns:a16="http://schemas.microsoft.com/office/drawing/2014/main" id="{AD7143ED-C19C-0F45-8C02-32AD5EE2AB2B}"/>
            </a:ext>
          </a:extLst>
        </xdr:cNvPr>
        <xdr:cNvCxnSpPr/>
      </xdr:nvCxnSpPr>
      <xdr:spPr>
        <a:xfrm>
          <a:off x="13503088843" y="32943073"/>
          <a:ext cx="1046693" cy="1150295"/>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577204</xdr:colOff>
      <xdr:row>184</xdr:row>
      <xdr:rowOff>132545</xdr:rowOff>
    </xdr:from>
    <xdr:ext cx="1894238" cy="143501"/>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3</xdr:col>
      <xdr:colOff>408880</xdr:colOff>
      <xdr:row>184</xdr:row>
      <xdr:rowOff>138266</xdr:rowOff>
    </xdr:from>
    <xdr:ext cx="160300" cy="1894238"/>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4</xdr:col>
      <xdr:colOff>394405</xdr:colOff>
      <xdr:row>184</xdr:row>
      <xdr:rowOff>20748</xdr:rowOff>
    </xdr:from>
    <xdr:ext cx="1894238" cy="143501"/>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1</xdr:col>
      <xdr:colOff>787928</xdr:colOff>
      <xdr:row>192</xdr:row>
      <xdr:rowOff>190678</xdr:rowOff>
    </xdr:from>
    <xdr:ext cx="1894238" cy="143501"/>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4</xdr:col>
      <xdr:colOff>201232</xdr:colOff>
      <xdr:row>186</xdr:row>
      <xdr:rowOff>196761</xdr:rowOff>
    </xdr:from>
    <xdr:to>
      <xdr:col>4</xdr:col>
      <xdr:colOff>232535</xdr:colOff>
      <xdr:row>192</xdr:row>
      <xdr:rowOff>125211</xdr:rowOff>
    </xdr:to>
    <xdr:cxnSp macro="">
      <xdr:nvCxnSpPr>
        <xdr:cNvPr id="344" name="Straight Connector 343">
          <a:extLst>
            <a:ext uri="{FF2B5EF4-FFF2-40B4-BE49-F238E27FC236}">
              <a16:creationId xmlns:a16="http://schemas.microsoft.com/office/drawing/2014/main" id="{71366456-C039-9A4D-AE79-300479B02FD6}"/>
            </a:ext>
          </a:extLst>
        </xdr:cNvPr>
        <xdr:cNvCxnSpPr/>
      </xdr:nvCxnSpPr>
      <xdr:spPr>
        <a:xfrm>
          <a:off x="13503084798" y="32959080"/>
          <a:ext cx="31303" cy="114323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250422</xdr:colOff>
      <xdr:row>187</xdr:row>
      <xdr:rowOff>13415</xdr:rowOff>
    </xdr:from>
    <xdr:to>
      <xdr:col>5</xdr:col>
      <xdr:colOff>281725</xdr:colOff>
      <xdr:row>187</xdr:row>
      <xdr:rowOff>13415</xdr:rowOff>
    </xdr:to>
    <xdr:cxnSp macro="">
      <xdr:nvCxnSpPr>
        <xdr:cNvPr id="345" name="Straight Connector 344">
          <a:extLst>
            <a:ext uri="{FF2B5EF4-FFF2-40B4-BE49-F238E27FC236}">
              <a16:creationId xmlns:a16="http://schemas.microsoft.com/office/drawing/2014/main" id="{74E5E7BC-B7FA-0A44-B294-D58792BB47CF}"/>
            </a:ext>
          </a:extLst>
        </xdr:cNvPr>
        <xdr:cNvCxnSpPr/>
      </xdr:nvCxnSpPr>
      <xdr:spPr>
        <a:xfrm flipH="1">
          <a:off x="13502211028" y="32978198"/>
          <a:ext cx="855883"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94791</xdr:colOff>
      <xdr:row>192</xdr:row>
      <xdr:rowOff>172791</xdr:rowOff>
    </xdr:from>
    <xdr:ext cx="1894238" cy="140872"/>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4</xdr:col>
      <xdr:colOff>470425</xdr:colOff>
      <xdr:row>186</xdr:row>
      <xdr:rowOff>154903</xdr:rowOff>
    </xdr:from>
    <xdr:ext cx="1894238" cy="140872"/>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1</xdr:col>
      <xdr:colOff>402492</xdr:colOff>
      <xdr:row>181</xdr:row>
      <xdr:rowOff>174625</xdr:rowOff>
    </xdr:from>
    <xdr:to>
      <xdr:col>5</xdr:col>
      <xdr:colOff>333375</xdr:colOff>
      <xdr:row>192</xdr:row>
      <xdr:rowOff>113323</xdr:rowOff>
    </xdr:to>
    <xdr:cxnSp macro="">
      <xdr:nvCxnSpPr>
        <xdr:cNvPr id="348" name="Straight Connector 347">
          <a:extLst>
            <a:ext uri="{FF2B5EF4-FFF2-40B4-BE49-F238E27FC236}">
              <a16:creationId xmlns:a16="http://schemas.microsoft.com/office/drawing/2014/main" id="{92EE648E-2E29-2449-8F0C-764DC75FB606}"/>
            </a:ext>
          </a:extLst>
        </xdr:cNvPr>
        <xdr:cNvCxnSpPr/>
      </xdr:nvCxnSpPr>
      <xdr:spPr>
        <a:xfrm>
          <a:off x="13520785125" y="37131625"/>
          <a:ext cx="3232883" cy="216516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534871</xdr:colOff>
      <xdr:row>184</xdr:row>
      <xdr:rowOff>195263</xdr:rowOff>
    </xdr:from>
    <xdr:ext cx="1894238" cy="175433"/>
    <mc:AlternateContent xmlns:mc="http://schemas.openxmlformats.org/markup-compatibility/2006" xmlns:a14="http://schemas.microsoft.com/office/drawing/2010/main">
      <mc:Choice Requires="a14">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5</xdr:col>
      <xdr:colOff>336921</xdr:colOff>
      <xdr:row>179</xdr:row>
      <xdr:rowOff>177870</xdr:rowOff>
    </xdr:from>
    <xdr:to>
      <xdr:col>5</xdr:col>
      <xdr:colOff>353098</xdr:colOff>
      <xdr:row>194</xdr:row>
      <xdr:rowOff>198093</xdr:rowOff>
    </xdr:to>
    <xdr:cxnSp macro="">
      <xdr:nvCxnSpPr>
        <xdr:cNvPr id="350" name="Straight Arrow Connector 349">
          <a:extLst>
            <a:ext uri="{FF2B5EF4-FFF2-40B4-BE49-F238E27FC236}">
              <a16:creationId xmlns:a16="http://schemas.microsoft.com/office/drawing/2014/main" id="{F3AC83B0-730C-284F-A2DA-E6510210E7D5}"/>
            </a:ext>
          </a:extLst>
        </xdr:cNvPr>
        <xdr:cNvCxnSpPr/>
      </xdr:nvCxnSpPr>
      <xdr:spPr>
        <a:xfrm flipV="1">
          <a:off x="13502139655" y="31522942"/>
          <a:ext cx="16177" cy="30571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618434</xdr:colOff>
      <xdr:row>189</xdr:row>
      <xdr:rowOff>25769</xdr:rowOff>
    </xdr:from>
    <xdr:to>
      <xdr:col>3</xdr:col>
      <xdr:colOff>710463</xdr:colOff>
      <xdr:row>189</xdr:row>
      <xdr:rowOff>173015</xdr:rowOff>
    </xdr:to>
    <xdr:sp macro="" textlink="">
      <xdr:nvSpPr>
        <xdr:cNvPr id="351" name="Smiley Face 350">
          <a:extLst>
            <a:ext uri="{FF2B5EF4-FFF2-40B4-BE49-F238E27FC236}">
              <a16:creationId xmlns:a16="http://schemas.microsoft.com/office/drawing/2014/main" id="{8A491959-F06A-F14A-906D-16CB0B1D7E6E}"/>
            </a:ext>
          </a:extLst>
        </xdr:cNvPr>
        <xdr:cNvSpPr/>
      </xdr:nvSpPr>
      <xdr:spPr>
        <a:xfrm>
          <a:off x="13506987450" y="38688986"/>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728973</xdr:colOff>
      <xdr:row>189</xdr:row>
      <xdr:rowOff>120168</xdr:rowOff>
    </xdr:from>
    <xdr:to>
      <xdr:col>5</xdr:col>
      <xdr:colOff>312898</xdr:colOff>
      <xdr:row>189</xdr:row>
      <xdr:rowOff>128841</xdr:rowOff>
    </xdr:to>
    <xdr:cxnSp macro="">
      <xdr:nvCxnSpPr>
        <xdr:cNvPr id="352" name="Straight Connector 351">
          <a:extLst>
            <a:ext uri="{FF2B5EF4-FFF2-40B4-BE49-F238E27FC236}">
              <a16:creationId xmlns:a16="http://schemas.microsoft.com/office/drawing/2014/main" id="{76CBF91A-13FD-0F4D-89A1-F13D318BA4E8}"/>
            </a:ext>
          </a:extLst>
        </xdr:cNvPr>
        <xdr:cNvCxnSpPr/>
      </xdr:nvCxnSpPr>
      <xdr:spPr>
        <a:xfrm flipH="1">
          <a:off x="13505735855" y="38783385"/>
          <a:ext cx="1233085" cy="86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173014</xdr:colOff>
      <xdr:row>189</xdr:row>
      <xdr:rowOff>73624</xdr:rowOff>
    </xdr:from>
    <xdr:ext cx="1740152" cy="140872"/>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=50−1.25∗35=6.25</m:t>
                    </m:r>
                  </m:oMath>
                </m:oMathPara>
              </a14:m>
              <a:endParaRPr lang="en-US" sz="900"/>
            </a:p>
          </xdr:txBody>
        </xdr:sp>
      </mc:Choice>
      <mc:Fallback xmlns="">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𝑌=50−1.25∗35=6.25</a:t>
              </a:r>
              <a:endParaRPr lang="en-US" sz="900"/>
            </a:p>
          </xdr:txBody>
        </xdr:sp>
      </mc:Fallback>
    </mc:AlternateContent>
    <xdr:clientData/>
  </xdr:oneCellAnchor>
  <xdr:oneCellAnchor>
    <xdr:from>
      <xdr:col>3</xdr:col>
      <xdr:colOff>724269</xdr:colOff>
      <xdr:row>192</xdr:row>
      <xdr:rowOff>147023</xdr:rowOff>
    </xdr:from>
    <xdr:ext cx="1894238" cy="140872"/>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oneCellAnchor>
    <xdr:from>
      <xdr:col>2</xdr:col>
      <xdr:colOff>510762</xdr:colOff>
      <xdr:row>192</xdr:row>
      <xdr:rowOff>161747</xdr:rowOff>
    </xdr:from>
    <xdr:ext cx="1894238" cy="14087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35</m:t>
                    </m:r>
                  </m:oMath>
                </m:oMathPara>
              </a14:m>
              <a:endParaRPr lang="en-US" sz="900"/>
            </a:p>
          </xdr:txBody>
        </xdr:sp>
      </mc:Choice>
      <mc:Fallback xmlns="">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35</a:t>
              </a:r>
              <a:endParaRPr lang="en-US" sz="900"/>
            </a:p>
          </xdr:txBody>
        </xdr:sp>
      </mc:Fallback>
    </mc:AlternateContent>
    <xdr:clientData/>
  </xdr:oneCellAnchor>
  <xdr:twoCellAnchor>
    <xdr:from>
      <xdr:col>3</xdr:col>
      <xdr:colOff>647884</xdr:colOff>
      <xdr:row>189</xdr:row>
      <xdr:rowOff>173014</xdr:rowOff>
    </xdr:from>
    <xdr:to>
      <xdr:col>3</xdr:col>
      <xdr:colOff>658928</xdr:colOff>
      <xdr:row>192</xdr:row>
      <xdr:rowOff>121479</xdr:rowOff>
    </xdr:to>
    <xdr:cxnSp macro="">
      <xdr:nvCxnSpPr>
        <xdr:cNvPr id="357" name="Straight Connector 356">
          <a:extLst>
            <a:ext uri="{FF2B5EF4-FFF2-40B4-BE49-F238E27FC236}">
              <a16:creationId xmlns:a16="http://schemas.microsoft.com/office/drawing/2014/main" id="{CC41A429-4783-584E-DE62-9B8AE63357E2}"/>
            </a:ext>
          </a:extLst>
        </xdr:cNvPr>
        <xdr:cNvCxnSpPr/>
      </xdr:nvCxnSpPr>
      <xdr:spPr>
        <a:xfrm flipH="1" flipV="1">
          <a:off x="13507038985" y="38836231"/>
          <a:ext cx="11044" cy="55585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469900</xdr:colOff>
      <xdr:row>36</xdr:row>
      <xdr:rowOff>107950</xdr:rowOff>
    </xdr:from>
    <xdr:to>
      <xdr:col>2</xdr:col>
      <xdr:colOff>469900</xdr:colOff>
      <xdr:row>47</xdr:row>
      <xdr:rowOff>31750</xdr:rowOff>
    </xdr:to>
    <xdr:cxnSp macro="">
      <xdr:nvCxnSpPr>
        <xdr:cNvPr id="3" name="Straight Arrow Connector 2">
          <a:extLst>
            <a:ext uri="{FF2B5EF4-FFF2-40B4-BE49-F238E27FC236}">
              <a16:creationId xmlns:a16="http://schemas.microsoft.com/office/drawing/2014/main" id="{016EEF46-E6CF-FB7A-6A8E-0895E8A5D2D4}"/>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44</xdr:row>
      <xdr:rowOff>88900</xdr:rowOff>
    </xdr:from>
    <xdr:to>
      <xdr:col>2</xdr:col>
      <xdr:colOff>819150</xdr:colOff>
      <xdr:row>44</xdr:row>
      <xdr:rowOff>107950</xdr:rowOff>
    </xdr:to>
    <xdr:cxnSp macro="">
      <xdr:nvCxnSpPr>
        <xdr:cNvPr id="4" name="Straight Arrow Connector 3">
          <a:extLst>
            <a:ext uri="{FF2B5EF4-FFF2-40B4-BE49-F238E27FC236}">
              <a16:creationId xmlns:a16="http://schemas.microsoft.com/office/drawing/2014/main" id="{B0CAD6C2-6577-28CC-8059-8F605B3BDC9E}"/>
            </a:ext>
          </a:extLst>
        </xdr:cNvPr>
        <xdr:cNvCxnSpPr/>
      </xdr:nvCxnSpPr>
      <xdr:spPr>
        <a:xfrm>
          <a:off x="13522521850" y="67945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39</xdr:row>
      <xdr:rowOff>95250</xdr:rowOff>
    </xdr:from>
    <xdr:to>
      <xdr:col>2</xdr:col>
      <xdr:colOff>469900</xdr:colOff>
      <xdr:row>44</xdr:row>
      <xdr:rowOff>88900</xdr:rowOff>
    </xdr:to>
    <xdr:cxnSp macro="">
      <xdr:nvCxnSpPr>
        <xdr:cNvPr id="8" name="Straight Connector 7">
          <a:extLst>
            <a:ext uri="{FF2B5EF4-FFF2-40B4-BE49-F238E27FC236}">
              <a16:creationId xmlns:a16="http://schemas.microsoft.com/office/drawing/2014/main" id="{96E05645-B568-0B48-9392-C1602EE36E72}"/>
            </a:ext>
          </a:extLst>
        </xdr:cNvPr>
        <xdr:cNvCxnSpPr/>
      </xdr:nvCxnSpPr>
      <xdr:spPr>
        <a:xfrm>
          <a:off x="13522871100" y="59880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377523</xdr:colOff>
      <xdr:row>39</xdr:row>
      <xdr:rowOff>12852</xdr:rowOff>
    </xdr:from>
    <xdr:ext cx="1000243"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635083</xdr:colOff>
      <xdr:row>38</xdr:row>
      <xdr:rowOff>182657</xdr:rowOff>
    </xdr:from>
    <xdr:ext cx="172227" cy="1000243"/>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6</xdr:col>
      <xdr:colOff>469900</xdr:colOff>
      <xdr:row>36</xdr:row>
      <xdr:rowOff>107950</xdr:rowOff>
    </xdr:from>
    <xdr:to>
      <xdr:col>6</xdr:col>
      <xdr:colOff>469900</xdr:colOff>
      <xdr:row>47</xdr:row>
      <xdr:rowOff>31750</xdr:rowOff>
    </xdr:to>
    <xdr:cxnSp macro="">
      <xdr:nvCxnSpPr>
        <xdr:cNvPr id="13" name="Straight Arrow Connector 12">
          <a:extLst>
            <a:ext uri="{FF2B5EF4-FFF2-40B4-BE49-F238E27FC236}">
              <a16:creationId xmlns:a16="http://schemas.microsoft.com/office/drawing/2014/main" id="{1682AFAD-79EA-514E-8DC0-8039F7690445}"/>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44</xdr:row>
      <xdr:rowOff>88900</xdr:rowOff>
    </xdr:from>
    <xdr:to>
      <xdr:col>6</xdr:col>
      <xdr:colOff>819150</xdr:colOff>
      <xdr:row>44</xdr:row>
      <xdr:rowOff>107950</xdr:rowOff>
    </xdr:to>
    <xdr:cxnSp macro="">
      <xdr:nvCxnSpPr>
        <xdr:cNvPr id="14" name="Straight Arrow Connector 13">
          <a:extLst>
            <a:ext uri="{FF2B5EF4-FFF2-40B4-BE49-F238E27FC236}">
              <a16:creationId xmlns:a16="http://schemas.microsoft.com/office/drawing/2014/main" id="{E56362B0-1838-3445-8BAB-7CA2A986A5D0}"/>
            </a:ext>
          </a:extLst>
        </xdr:cNvPr>
        <xdr:cNvCxnSpPr/>
      </xdr:nvCxnSpPr>
      <xdr:spPr>
        <a:xfrm>
          <a:off x="13522521850" y="6997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40</xdr:row>
      <xdr:rowOff>139700</xdr:rowOff>
    </xdr:from>
    <xdr:to>
      <xdr:col>6</xdr:col>
      <xdr:colOff>450850</xdr:colOff>
      <xdr:row>44</xdr:row>
      <xdr:rowOff>88900</xdr:rowOff>
    </xdr:to>
    <xdr:cxnSp macro="">
      <xdr:nvCxnSpPr>
        <xdr:cNvPr id="15" name="Straight Connector 14">
          <a:extLst>
            <a:ext uri="{FF2B5EF4-FFF2-40B4-BE49-F238E27FC236}">
              <a16:creationId xmlns:a16="http://schemas.microsoft.com/office/drawing/2014/main" id="{BFA3E453-8ABC-6E4B-AD44-26FFDDF16EF7}"/>
            </a:ext>
          </a:extLst>
        </xdr:cNvPr>
        <xdr:cNvCxnSpPr/>
      </xdr:nvCxnSpPr>
      <xdr:spPr>
        <a:xfrm>
          <a:off x="13519588150" y="6261100"/>
          <a:ext cx="1003300" cy="7620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120651</xdr:colOff>
      <xdr:row>39</xdr:row>
      <xdr:rowOff>184150</xdr:rowOff>
    </xdr:from>
    <xdr:ext cx="100024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194734</xdr:colOff>
      <xdr:row>41</xdr:row>
      <xdr:rowOff>132173</xdr:rowOff>
    </xdr:from>
    <xdr:ext cx="100024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twoCellAnchor>
    <xdr:from>
      <xdr:col>2</xdr:col>
      <xdr:colOff>469900</xdr:colOff>
      <xdr:row>65</xdr:row>
      <xdr:rowOff>107950</xdr:rowOff>
    </xdr:from>
    <xdr:to>
      <xdr:col>2</xdr:col>
      <xdr:colOff>469900</xdr:colOff>
      <xdr:row>76</xdr:row>
      <xdr:rowOff>31750</xdr:rowOff>
    </xdr:to>
    <xdr:cxnSp macro="">
      <xdr:nvCxnSpPr>
        <xdr:cNvPr id="20" name="Straight Arrow Connector 19">
          <a:extLst>
            <a:ext uri="{FF2B5EF4-FFF2-40B4-BE49-F238E27FC236}">
              <a16:creationId xmlns:a16="http://schemas.microsoft.com/office/drawing/2014/main" id="{D1F86CE9-E073-1E4F-8AC7-470E7C847C1F}"/>
            </a:ext>
          </a:extLst>
        </xdr:cNvPr>
        <xdr:cNvCxnSpPr/>
      </xdr:nvCxnSpPr>
      <xdr:spPr>
        <a:xfrm flipV="1">
          <a:off x="13522871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73</xdr:row>
      <xdr:rowOff>88900</xdr:rowOff>
    </xdr:from>
    <xdr:to>
      <xdr:col>2</xdr:col>
      <xdr:colOff>819150</xdr:colOff>
      <xdr:row>73</xdr:row>
      <xdr:rowOff>107950</xdr:rowOff>
    </xdr:to>
    <xdr:cxnSp macro="">
      <xdr:nvCxnSpPr>
        <xdr:cNvPr id="21" name="Straight Arrow Connector 20">
          <a:extLst>
            <a:ext uri="{FF2B5EF4-FFF2-40B4-BE49-F238E27FC236}">
              <a16:creationId xmlns:a16="http://schemas.microsoft.com/office/drawing/2014/main" id="{1837A202-E24B-194E-BEA1-EE1D0C5D7DE8}"/>
            </a:ext>
          </a:extLst>
        </xdr:cNvPr>
        <xdr:cNvCxnSpPr/>
      </xdr:nvCxnSpPr>
      <xdr:spPr>
        <a:xfrm>
          <a:off x="13522521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68</xdr:row>
      <xdr:rowOff>95250</xdr:rowOff>
    </xdr:from>
    <xdr:to>
      <xdr:col>2</xdr:col>
      <xdr:colOff>469900</xdr:colOff>
      <xdr:row>73</xdr:row>
      <xdr:rowOff>88900</xdr:rowOff>
    </xdr:to>
    <xdr:cxnSp macro="">
      <xdr:nvCxnSpPr>
        <xdr:cNvPr id="22" name="Straight Connector 21">
          <a:extLst>
            <a:ext uri="{FF2B5EF4-FFF2-40B4-BE49-F238E27FC236}">
              <a16:creationId xmlns:a16="http://schemas.microsoft.com/office/drawing/2014/main" id="{75FBB7A1-D508-D94B-91CF-4DCA8E08D18F}"/>
            </a:ext>
          </a:extLst>
        </xdr:cNvPr>
        <xdr:cNvCxnSpPr/>
      </xdr:nvCxnSpPr>
      <xdr:spPr>
        <a:xfrm>
          <a:off x="13522871100" y="60134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67</xdr:row>
      <xdr:rowOff>190500</xdr:rowOff>
    </xdr:from>
    <xdr:ext cx="100024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66</xdr:row>
      <xdr:rowOff>57150</xdr:rowOff>
    </xdr:from>
    <xdr:ext cx="1000243"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248984</xdr:colOff>
      <xdr:row>73</xdr:row>
      <xdr:rowOff>128490</xdr:rowOff>
    </xdr:from>
    <xdr:ext cx="100024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137820</xdr:colOff>
      <xdr:row>70</xdr:row>
      <xdr:rowOff>122336</xdr:rowOff>
    </xdr:from>
    <xdr:ext cx="100024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768703</xdr:colOff>
      <xdr:row>71</xdr:row>
      <xdr:rowOff>17953</xdr:rowOff>
    </xdr:from>
    <xdr:to>
      <xdr:col>1</xdr:col>
      <xdr:colOff>770231</xdr:colOff>
      <xdr:row>73</xdr:row>
      <xdr:rowOff>81453</xdr:rowOff>
    </xdr:to>
    <xdr:cxnSp macro="">
      <xdr:nvCxnSpPr>
        <xdr:cNvPr id="29" name="Straight Connector 28">
          <a:extLst>
            <a:ext uri="{FF2B5EF4-FFF2-40B4-BE49-F238E27FC236}">
              <a16:creationId xmlns:a16="http://schemas.microsoft.com/office/drawing/2014/main" id="{D1BC2D18-47BD-B1FC-C22B-B50799A4E9EF}"/>
            </a:ext>
          </a:extLst>
        </xdr:cNvPr>
        <xdr:cNvCxnSpPr/>
      </xdr:nvCxnSpPr>
      <xdr:spPr>
        <a:xfrm flipH="1" flipV="1">
          <a:off x="13549083195" y="15783200"/>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3920</xdr:colOff>
      <xdr:row>70</xdr:row>
      <xdr:rowOff>183680</xdr:rowOff>
    </xdr:from>
    <xdr:to>
      <xdr:col>6</xdr:col>
      <xdr:colOff>427842</xdr:colOff>
      <xdr:row>70</xdr:row>
      <xdr:rowOff>190030</xdr:rowOff>
    </xdr:to>
    <xdr:cxnSp macro="">
      <xdr:nvCxnSpPr>
        <xdr:cNvPr id="30" name="Straight Connector 29">
          <a:extLst>
            <a:ext uri="{FF2B5EF4-FFF2-40B4-BE49-F238E27FC236}">
              <a16:creationId xmlns:a16="http://schemas.microsoft.com/office/drawing/2014/main" id="{08EE2FCA-85E9-0140-5862-772A9A2B5785}"/>
            </a:ext>
          </a:extLst>
        </xdr:cNvPr>
        <xdr:cNvCxnSpPr/>
      </xdr:nvCxnSpPr>
      <xdr:spPr>
        <a:xfrm>
          <a:off x="13545290245" y="1574510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664711</xdr:colOff>
      <xdr:row>70</xdr:row>
      <xdr:rowOff>100110</xdr:rowOff>
    </xdr:from>
    <xdr:to>
      <xdr:col>2</xdr:col>
      <xdr:colOff>17011</xdr:colOff>
      <xdr:row>71</xdr:row>
      <xdr:rowOff>106460</xdr:rowOff>
    </xdr:to>
    <xdr:sp macro="" textlink="">
      <xdr:nvSpPr>
        <xdr:cNvPr id="32" name="Oval 31">
          <a:extLst>
            <a:ext uri="{FF2B5EF4-FFF2-40B4-BE49-F238E27FC236}">
              <a16:creationId xmlns:a16="http://schemas.microsoft.com/office/drawing/2014/main" id="{E2FB240F-711F-DDC8-0A92-B137B9469CE1}"/>
            </a:ext>
          </a:extLst>
        </xdr:cNvPr>
        <xdr:cNvSpPr/>
      </xdr:nvSpPr>
      <xdr:spPr>
        <a:xfrm>
          <a:off x="13549009347" y="15661530"/>
          <a:ext cx="179368"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463550</xdr:colOff>
      <xdr:row>79</xdr:row>
      <xdr:rowOff>12700</xdr:rowOff>
    </xdr:from>
    <xdr:ext cx="1432044"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=600−300=300</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300=300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34" name="Straight Arrow Connector 33">
          <a:extLst>
            <a:ext uri="{FF2B5EF4-FFF2-40B4-BE49-F238E27FC236}">
              <a16:creationId xmlns:a16="http://schemas.microsoft.com/office/drawing/2014/main" id="{272A91B2-A8BE-004B-9EFE-05DA92713BB7}"/>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35" name="Straight Arrow Connector 34">
          <a:extLst>
            <a:ext uri="{FF2B5EF4-FFF2-40B4-BE49-F238E27FC236}">
              <a16:creationId xmlns:a16="http://schemas.microsoft.com/office/drawing/2014/main" id="{2BA974B0-7AEA-7F42-A867-99011322F25C}"/>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335218</xdr:colOff>
      <xdr:row>73</xdr:row>
      <xdr:rowOff>124570</xdr:rowOff>
    </xdr:from>
    <xdr:ext cx="100024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115241</xdr:colOff>
      <xdr:row>70</xdr:row>
      <xdr:rowOff>103677</xdr:rowOff>
    </xdr:from>
    <xdr:ext cx="100024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803981</xdr:colOff>
      <xdr:row>71</xdr:row>
      <xdr:rowOff>29712</xdr:rowOff>
    </xdr:from>
    <xdr:to>
      <xdr:col>5</xdr:col>
      <xdr:colOff>805509</xdr:colOff>
      <xdr:row>73</xdr:row>
      <xdr:rowOff>93212</xdr:rowOff>
    </xdr:to>
    <xdr:cxnSp macro="">
      <xdr:nvCxnSpPr>
        <xdr:cNvPr id="42" name="Straight Connector 41">
          <a:extLst>
            <a:ext uri="{FF2B5EF4-FFF2-40B4-BE49-F238E27FC236}">
              <a16:creationId xmlns:a16="http://schemas.microsoft.com/office/drawing/2014/main" id="{AFF01559-3C5F-0145-BEAE-CDF9A42A085B}"/>
            </a:ext>
          </a:extLst>
        </xdr:cNvPr>
        <xdr:cNvCxnSpPr/>
      </xdr:nvCxnSpPr>
      <xdr:spPr>
        <a:xfrm flipH="1" flipV="1">
          <a:off x="13545739645" y="15794959"/>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811388</xdr:colOff>
      <xdr:row>70</xdr:row>
      <xdr:rowOff>199358</xdr:rowOff>
    </xdr:from>
    <xdr:to>
      <xdr:col>2</xdr:col>
      <xdr:colOff>408242</xdr:colOff>
      <xdr:row>71</xdr:row>
      <xdr:rowOff>1881</xdr:rowOff>
    </xdr:to>
    <xdr:cxnSp macro="">
      <xdr:nvCxnSpPr>
        <xdr:cNvPr id="43" name="Straight Connector 42">
          <a:extLst>
            <a:ext uri="{FF2B5EF4-FFF2-40B4-BE49-F238E27FC236}">
              <a16:creationId xmlns:a16="http://schemas.microsoft.com/office/drawing/2014/main" id="{CA667C85-EE40-AF4E-897D-3F9F2F9CD507}"/>
            </a:ext>
          </a:extLst>
        </xdr:cNvPr>
        <xdr:cNvCxnSpPr/>
      </xdr:nvCxnSpPr>
      <xdr:spPr>
        <a:xfrm>
          <a:off x="13548618116" y="15760778"/>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703910</xdr:colOff>
      <xdr:row>70</xdr:row>
      <xdr:rowOff>76592</xdr:rowOff>
    </xdr:from>
    <xdr:to>
      <xdr:col>6</xdr:col>
      <xdr:colOff>56210</xdr:colOff>
      <xdr:row>71</xdr:row>
      <xdr:rowOff>82942</xdr:rowOff>
    </xdr:to>
    <xdr:sp macro="" textlink="">
      <xdr:nvSpPr>
        <xdr:cNvPr id="44" name="Oval 43">
          <a:extLst>
            <a:ext uri="{FF2B5EF4-FFF2-40B4-BE49-F238E27FC236}">
              <a16:creationId xmlns:a16="http://schemas.microsoft.com/office/drawing/2014/main" id="{D4EC110C-F6EE-3F41-844E-ACDCF79C19DC}"/>
            </a:ext>
          </a:extLst>
        </xdr:cNvPr>
        <xdr:cNvSpPr/>
      </xdr:nvSpPr>
      <xdr:spPr>
        <a:xfrm>
          <a:off x="13545661877" y="15638012"/>
          <a:ext cx="179367"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152400</xdr:colOff>
      <xdr:row>78</xdr:row>
      <xdr:rowOff>133350</xdr:rowOff>
    </xdr:from>
    <xdr:ext cx="1857494"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=400−0.5∗400=200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0.5∗400=200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52" name="Straight Arrow Connector 51">
          <a:extLst>
            <a:ext uri="{FF2B5EF4-FFF2-40B4-BE49-F238E27FC236}">
              <a16:creationId xmlns:a16="http://schemas.microsoft.com/office/drawing/2014/main" id="{46D1BFB4-1BB1-854D-AAFC-CE925AE0D59E}"/>
            </a:ext>
          </a:extLst>
        </xdr:cNvPr>
        <xdr:cNvCxnSpPr/>
      </xdr:nvCxnSpPr>
      <xdr:spPr>
        <a:xfrm flipV="1">
          <a:off x="13519569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53" name="Straight Arrow Connector 52">
          <a:extLst>
            <a:ext uri="{FF2B5EF4-FFF2-40B4-BE49-F238E27FC236}">
              <a16:creationId xmlns:a16="http://schemas.microsoft.com/office/drawing/2014/main" id="{72FA21D1-5DEB-BD4D-8408-F18E45BF466E}"/>
            </a:ext>
          </a:extLst>
        </xdr:cNvPr>
        <xdr:cNvCxnSpPr/>
      </xdr:nvCxnSpPr>
      <xdr:spPr>
        <a:xfrm>
          <a:off x="13519219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68</xdr:row>
      <xdr:rowOff>95250</xdr:rowOff>
    </xdr:from>
    <xdr:to>
      <xdr:col>6</xdr:col>
      <xdr:colOff>457200</xdr:colOff>
      <xdr:row>73</xdr:row>
      <xdr:rowOff>88900</xdr:rowOff>
    </xdr:to>
    <xdr:cxnSp macro="">
      <xdr:nvCxnSpPr>
        <xdr:cNvPr id="54" name="Straight Connector 53">
          <a:extLst>
            <a:ext uri="{FF2B5EF4-FFF2-40B4-BE49-F238E27FC236}">
              <a16:creationId xmlns:a16="http://schemas.microsoft.com/office/drawing/2014/main" id="{F20D5C01-DAFF-D248-BA5B-830B34BB7071}"/>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68</xdr:row>
      <xdr:rowOff>6350</xdr:rowOff>
    </xdr:from>
    <xdr:ext cx="1000243"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2</xdr:col>
      <xdr:colOff>209551</xdr:colOff>
      <xdr:row>114</xdr:row>
      <xdr:rowOff>38100</xdr:rowOff>
    </xdr:from>
    <xdr:ext cx="1870193"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0.5≤</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0.5≤</a:t>
              </a:r>
              <a:r>
                <a:rPr lang="en-US" sz="1100" b="0" i="0">
                  <a:latin typeface="Cambria Math" panose="02040503050406030204" pitchFamily="18" charset="0"/>
                </a:rPr>
                <a:t>𝑃_𝑋≤</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209551</xdr:colOff>
      <xdr:row>118</xdr:row>
      <xdr:rowOff>38100</xdr:rowOff>
    </xdr:from>
    <xdr:ext cx="1870193" cy="182935"/>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2</a:t>
              </a:r>
              <a:endParaRPr lang="en-US" sz="1100"/>
            </a:p>
          </xdr:txBody>
        </xdr:sp>
      </mc:Fallback>
    </mc:AlternateContent>
    <xdr:clientData/>
  </xdr:oneCellAnchor>
  <xdr:oneCellAnchor>
    <xdr:from>
      <xdr:col>4</xdr:col>
      <xdr:colOff>82551</xdr:colOff>
      <xdr:row>66</xdr:row>
      <xdr:rowOff>38100</xdr:rowOff>
    </xdr:from>
    <xdr:ext cx="1000243"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134</xdr:row>
      <xdr:rowOff>107950</xdr:rowOff>
    </xdr:from>
    <xdr:to>
      <xdr:col>2</xdr:col>
      <xdr:colOff>469900</xdr:colOff>
      <xdr:row>145</xdr:row>
      <xdr:rowOff>31750</xdr:rowOff>
    </xdr:to>
    <xdr:cxnSp macro="">
      <xdr:nvCxnSpPr>
        <xdr:cNvPr id="2" name="Straight Arrow Connector 1">
          <a:extLst>
            <a:ext uri="{FF2B5EF4-FFF2-40B4-BE49-F238E27FC236}">
              <a16:creationId xmlns:a16="http://schemas.microsoft.com/office/drawing/2014/main" id="{9FC1FAE3-11D3-4544-BE63-CF62655329B5}"/>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142</xdr:row>
      <xdr:rowOff>88900</xdr:rowOff>
    </xdr:from>
    <xdr:to>
      <xdr:col>2</xdr:col>
      <xdr:colOff>819150</xdr:colOff>
      <xdr:row>142</xdr:row>
      <xdr:rowOff>107950</xdr:rowOff>
    </xdr:to>
    <xdr:cxnSp macro="">
      <xdr:nvCxnSpPr>
        <xdr:cNvPr id="5" name="Straight Arrow Connector 4">
          <a:extLst>
            <a:ext uri="{FF2B5EF4-FFF2-40B4-BE49-F238E27FC236}">
              <a16:creationId xmlns:a16="http://schemas.microsoft.com/office/drawing/2014/main" id="{BCEA8DE3-C9C3-DF44-BEC9-8E8205C806D6}"/>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137</xdr:row>
      <xdr:rowOff>95250</xdr:rowOff>
    </xdr:from>
    <xdr:to>
      <xdr:col>2</xdr:col>
      <xdr:colOff>469900</xdr:colOff>
      <xdr:row>142</xdr:row>
      <xdr:rowOff>88900</xdr:rowOff>
    </xdr:to>
    <xdr:cxnSp macro="">
      <xdr:nvCxnSpPr>
        <xdr:cNvPr id="6" name="Straight Connector 5">
          <a:extLst>
            <a:ext uri="{FF2B5EF4-FFF2-40B4-BE49-F238E27FC236}">
              <a16:creationId xmlns:a16="http://schemas.microsoft.com/office/drawing/2014/main" id="{7267BE92-1A28-F14F-B04D-ED8FF19A8432}"/>
            </a:ext>
          </a:extLst>
        </xdr:cNvPr>
        <xdr:cNvCxnSpPr/>
      </xdr:nvCxnSpPr>
      <xdr:spPr>
        <a:xfrm>
          <a:off x="13522871100" y="10915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101601</xdr:colOff>
      <xdr:row>136</xdr:row>
      <xdr:rowOff>190500</xdr:rowOff>
    </xdr:from>
    <xdr:ext cx="1000243"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135</xdr:row>
      <xdr:rowOff>57150</xdr:rowOff>
    </xdr:from>
    <xdr:ext cx="100024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136</xdr:row>
      <xdr:rowOff>190500</xdr:rowOff>
    </xdr:from>
    <xdr:to>
      <xdr:col>2</xdr:col>
      <xdr:colOff>508000</xdr:colOff>
      <xdr:row>137</xdr:row>
      <xdr:rowOff>196850</xdr:rowOff>
    </xdr:to>
    <xdr:sp macro="" textlink="">
      <xdr:nvSpPr>
        <xdr:cNvPr id="39" name="Oval 38">
          <a:extLst>
            <a:ext uri="{FF2B5EF4-FFF2-40B4-BE49-F238E27FC236}">
              <a16:creationId xmlns:a16="http://schemas.microsoft.com/office/drawing/2014/main" id="{5A96CB8F-7551-1E4F-B5AC-F818BEB82FBB}"/>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46" name="Straight Arrow Connector 45">
          <a:extLst>
            <a:ext uri="{FF2B5EF4-FFF2-40B4-BE49-F238E27FC236}">
              <a16:creationId xmlns:a16="http://schemas.microsoft.com/office/drawing/2014/main" id="{201CBDD2-EDFA-5744-AB8D-2E98AEE6B8C5}"/>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47" name="Straight Arrow Connector 46">
          <a:extLst>
            <a:ext uri="{FF2B5EF4-FFF2-40B4-BE49-F238E27FC236}">
              <a16:creationId xmlns:a16="http://schemas.microsoft.com/office/drawing/2014/main" id="{472DD1DB-FA33-D24C-8C35-E7CFAE8BF946}"/>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142</xdr:row>
      <xdr:rowOff>133350</xdr:rowOff>
    </xdr:from>
    <xdr:ext cx="1000243"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114692</xdr:colOff>
      <xdr:row>141</xdr:row>
      <xdr:rowOff>146442</xdr:rowOff>
    </xdr:from>
    <xdr:to>
      <xdr:col>5</xdr:col>
      <xdr:colOff>336942</xdr:colOff>
      <xdr:row>142</xdr:row>
      <xdr:rowOff>152792</xdr:rowOff>
    </xdr:to>
    <xdr:sp macro="" textlink="">
      <xdr:nvSpPr>
        <xdr:cNvPr id="57" name="Oval 56">
          <a:extLst>
            <a:ext uri="{FF2B5EF4-FFF2-40B4-BE49-F238E27FC236}">
              <a16:creationId xmlns:a16="http://schemas.microsoft.com/office/drawing/2014/main" id="{F41E6C4F-24B6-7A45-ADDC-A7A8121AB630}"/>
            </a:ext>
          </a:extLst>
        </xdr:cNvPr>
        <xdr:cNvSpPr/>
      </xdr:nvSpPr>
      <xdr:spPr>
        <a:xfrm>
          <a:off x="13546208212" y="30046319"/>
          <a:ext cx="222250"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58" name="Straight Arrow Connector 57">
          <a:extLst>
            <a:ext uri="{FF2B5EF4-FFF2-40B4-BE49-F238E27FC236}">
              <a16:creationId xmlns:a16="http://schemas.microsoft.com/office/drawing/2014/main" id="{0A062CBB-55A2-254C-99BF-099742672A17}"/>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59" name="Straight Arrow Connector 58">
          <a:extLst>
            <a:ext uri="{FF2B5EF4-FFF2-40B4-BE49-F238E27FC236}">
              <a16:creationId xmlns:a16="http://schemas.microsoft.com/office/drawing/2014/main" id="{933438D1-5B58-5747-A0BE-23EDCF2B1B74}"/>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137</xdr:row>
      <xdr:rowOff>95250</xdr:rowOff>
    </xdr:from>
    <xdr:to>
      <xdr:col>6</xdr:col>
      <xdr:colOff>457200</xdr:colOff>
      <xdr:row>142</xdr:row>
      <xdr:rowOff>88900</xdr:rowOff>
    </xdr:to>
    <xdr:cxnSp macro="">
      <xdr:nvCxnSpPr>
        <xdr:cNvPr id="62" name="Straight Connector 61">
          <a:extLst>
            <a:ext uri="{FF2B5EF4-FFF2-40B4-BE49-F238E27FC236}">
              <a16:creationId xmlns:a16="http://schemas.microsoft.com/office/drawing/2014/main" id="{969D81DE-09C1-A443-909A-28B7B7CE9915}"/>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137</xdr:row>
      <xdr:rowOff>6350</xdr:rowOff>
    </xdr:from>
    <xdr:ext cx="1000243"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135</xdr:row>
      <xdr:rowOff>38100</xdr:rowOff>
    </xdr:from>
    <xdr:ext cx="1000243"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179</xdr:row>
      <xdr:rowOff>107950</xdr:rowOff>
    </xdr:from>
    <xdr:to>
      <xdr:col>2</xdr:col>
      <xdr:colOff>469900</xdr:colOff>
      <xdr:row>190</xdr:row>
      <xdr:rowOff>31750</xdr:rowOff>
    </xdr:to>
    <xdr:cxnSp macro="">
      <xdr:nvCxnSpPr>
        <xdr:cNvPr id="66" name="Straight Arrow Connector 65">
          <a:extLst>
            <a:ext uri="{FF2B5EF4-FFF2-40B4-BE49-F238E27FC236}">
              <a16:creationId xmlns:a16="http://schemas.microsoft.com/office/drawing/2014/main" id="{D2610ADC-9FA0-9B41-9295-F03568D6C489}"/>
            </a:ext>
          </a:extLst>
        </xdr:cNvPr>
        <xdr:cNvCxnSpPr/>
      </xdr:nvCxnSpPr>
      <xdr:spPr>
        <a:xfrm flipV="1">
          <a:off x="13522871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187</xdr:row>
      <xdr:rowOff>88900</xdr:rowOff>
    </xdr:from>
    <xdr:to>
      <xdr:col>2</xdr:col>
      <xdr:colOff>819150</xdr:colOff>
      <xdr:row>187</xdr:row>
      <xdr:rowOff>107950</xdr:rowOff>
    </xdr:to>
    <xdr:cxnSp macro="">
      <xdr:nvCxnSpPr>
        <xdr:cNvPr id="67" name="Straight Arrow Connector 66">
          <a:extLst>
            <a:ext uri="{FF2B5EF4-FFF2-40B4-BE49-F238E27FC236}">
              <a16:creationId xmlns:a16="http://schemas.microsoft.com/office/drawing/2014/main" id="{602AFD34-FE74-724E-B5CA-B063D8B1DA62}"/>
            </a:ext>
          </a:extLst>
        </xdr:cNvPr>
        <xdr:cNvCxnSpPr/>
      </xdr:nvCxnSpPr>
      <xdr:spPr>
        <a:xfrm>
          <a:off x="13522521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774700</xdr:colOff>
      <xdr:row>182</xdr:row>
      <xdr:rowOff>166162</xdr:rowOff>
    </xdr:from>
    <xdr:to>
      <xdr:col>2</xdr:col>
      <xdr:colOff>356238</xdr:colOff>
      <xdr:row>187</xdr:row>
      <xdr:rowOff>98425</xdr:rowOff>
    </xdr:to>
    <xdr:cxnSp macro="">
      <xdr:nvCxnSpPr>
        <xdr:cNvPr id="68" name="Straight Connector 67">
          <a:extLst>
            <a:ext uri="{FF2B5EF4-FFF2-40B4-BE49-F238E27FC236}">
              <a16:creationId xmlns:a16="http://schemas.microsoft.com/office/drawing/2014/main" id="{6A09D620-DE4D-414D-8AF3-706AF6AD75D7}"/>
            </a:ext>
          </a:extLst>
        </xdr:cNvPr>
        <xdr:cNvCxnSpPr>
          <a:stCxn id="71" idx="5"/>
        </xdr:cNvCxnSpPr>
      </xdr:nvCxnSpPr>
      <xdr:spPr>
        <a:xfrm>
          <a:off x="13522984762" y="28741162"/>
          <a:ext cx="1232538" cy="948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181</xdr:row>
      <xdr:rowOff>190500</xdr:rowOff>
    </xdr:from>
    <xdr:ext cx="1000243"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254001</xdr:colOff>
      <xdr:row>181</xdr:row>
      <xdr:rowOff>0</xdr:rowOff>
    </xdr:from>
    <xdr:ext cx="1000243"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181</xdr:row>
      <xdr:rowOff>190500</xdr:rowOff>
    </xdr:from>
    <xdr:to>
      <xdr:col>2</xdr:col>
      <xdr:colOff>508000</xdr:colOff>
      <xdr:row>182</xdr:row>
      <xdr:rowOff>196850</xdr:rowOff>
    </xdr:to>
    <xdr:sp macro="" textlink="">
      <xdr:nvSpPr>
        <xdr:cNvPr id="71" name="Oval 70">
          <a:extLst>
            <a:ext uri="{FF2B5EF4-FFF2-40B4-BE49-F238E27FC236}">
              <a16:creationId xmlns:a16="http://schemas.microsoft.com/office/drawing/2014/main" id="{29B0A688-DB84-FF43-A120-B5A24D18484E}"/>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2" name="Straight Arrow Connector 71">
          <a:extLst>
            <a:ext uri="{FF2B5EF4-FFF2-40B4-BE49-F238E27FC236}">
              <a16:creationId xmlns:a16="http://schemas.microsoft.com/office/drawing/2014/main" id="{C6DB675A-20DD-D34D-B672-E8B31B0520F5}"/>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3" name="Straight Arrow Connector 72">
          <a:extLst>
            <a:ext uri="{FF2B5EF4-FFF2-40B4-BE49-F238E27FC236}">
              <a16:creationId xmlns:a16="http://schemas.microsoft.com/office/drawing/2014/main" id="{88D1C2A5-D1D0-8641-8117-763262F92FA5}"/>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187</xdr:row>
      <xdr:rowOff>133350</xdr:rowOff>
    </xdr:from>
    <xdr:ext cx="1000243"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186</xdr:row>
      <xdr:rowOff>177800</xdr:rowOff>
    </xdr:from>
    <xdr:to>
      <xdr:col>5</xdr:col>
      <xdr:colOff>368300</xdr:colOff>
      <xdr:row>187</xdr:row>
      <xdr:rowOff>184150</xdr:rowOff>
    </xdr:to>
    <xdr:sp macro="" textlink="">
      <xdr:nvSpPr>
        <xdr:cNvPr id="75" name="Oval 74">
          <a:extLst>
            <a:ext uri="{FF2B5EF4-FFF2-40B4-BE49-F238E27FC236}">
              <a16:creationId xmlns:a16="http://schemas.microsoft.com/office/drawing/2014/main" id="{83DFDBD6-16AB-AC48-8E3E-EC2CECEF1D0F}"/>
            </a:ext>
          </a:extLst>
        </xdr:cNvPr>
        <xdr:cNvSpPr/>
      </xdr:nvSpPr>
      <xdr:spPr>
        <a:xfrm>
          <a:off x="13520496200" y="208026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6" name="Straight Arrow Connector 75">
          <a:extLst>
            <a:ext uri="{FF2B5EF4-FFF2-40B4-BE49-F238E27FC236}">
              <a16:creationId xmlns:a16="http://schemas.microsoft.com/office/drawing/2014/main" id="{9F09BBAE-B85C-D742-91F6-E2F260DBF4A3}"/>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7" name="Straight Arrow Connector 76">
          <a:extLst>
            <a:ext uri="{FF2B5EF4-FFF2-40B4-BE49-F238E27FC236}">
              <a16:creationId xmlns:a16="http://schemas.microsoft.com/office/drawing/2014/main" id="{8C2500D8-6C32-F449-875A-B6F960BEA109}"/>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182</xdr:row>
      <xdr:rowOff>95250</xdr:rowOff>
    </xdr:from>
    <xdr:to>
      <xdr:col>6</xdr:col>
      <xdr:colOff>457200</xdr:colOff>
      <xdr:row>187</xdr:row>
      <xdr:rowOff>88900</xdr:rowOff>
    </xdr:to>
    <xdr:cxnSp macro="">
      <xdr:nvCxnSpPr>
        <xdr:cNvPr id="78" name="Straight Connector 77">
          <a:extLst>
            <a:ext uri="{FF2B5EF4-FFF2-40B4-BE49-F238E27FC236}">
              <a16:creationId xmlns:a16="http://schemas.microsoft.com/office/drawing/2014/main" id="{CA36FB1C-3768-5C43-A3FB-92480A30B28C}"/>
            </a:ext>
          </a:extLst>
        </xdr:cNvPr>
        <xdr:cNvCxnSpPr/>
      </xdr:nvCxnSpPr>
      <xdr:spPr>
        <a:xfrm>
          <a:off x="13519581800" y="199072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182</xdr:row>
      <xdr:rowOff>6350</xdr:rowOff>
    </xdr:from>
    <xdr:ext cx="1000243"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181</xdr:row>
      <xdr:rowOff>31750</xdr:rowOff>
    </xdr:from>
    <xdr:ext cx="1000243"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0</xdr:col>
      <xdr:colOff>596901</xdr:colOff>
      <xdr:row>142</xdr:row>
      <xdr:rowOff>114300</xdr:rowOff>
    </xdr:from>
    <xdr:ext cx="1000243"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742951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182</xdr:row>
      <xdr:rowOff>166162</xdr:rowOff>
    </xdr:from>
    <xdr:to>
      <xdr:col>2</xdr:col>
      <xdr:colOff>356238</xdr:colOff>
      <xdr:row>187</xdr:row>
      <xdr:rowOff>107950</xdr:rowOff>
    </xdr:to>
    <xdr:cxnSp macro="">
      <xdr:nvCxnSpPr>
        <xdr:cNvPr id="84" name="Straight Connector 83">
          <a:extLst>
            <a:ext uri="{FF2B5EF4-FFF2-40B4-BE49-F238E27FC236}">
              <a16:creationId xmlns:a16="http://schemas.microsoft.com/office/drawing/2014/main" id="{B664F8E0-C791-C9E6-DCB3-1D38A53AEDDB}"/>
            </a:ext>
          </a:extLst>
        </xdr:cNvPr>
        <xdr:cNvCxnSpPr>
          <a:stCxn id="71" idx="5"/>
        </xdr:cNvCxnSpPr>
      </xdr:nvCxnSpPr>
      <xdr:spPr>
        <a:xfrm>
          <a:off x="13522984762" y="236611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900</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900</a:t>
              </a:r>
              <a:endParaRPr lang="en-US" sz="1100"/>
            </a:p>
          </xdr:txBody>
        </xdr:sp>
      </mc:Fallback>
    </mc:AlternateContent>
    <xdr:clientData/>
  </xdr:oneCellAnchor>
  <xdr:oneCellAnchor>
    <xdr:from>
      <xdr:col>1</xdr:col>
      <xdr:colOff>320676</xdr:colOff>
      <xdr:row>192</xdr:row>
      <xdr:rowOff>25400</xdr:rowOff>
    </xdr:from>
    <xdr:ext cx="1000243" cy="31688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600</m:t>
                        </m:r>
                      </m:num>
                      <m:den>
                        <m:r>
                          <a:rPr lang="en-US" sz="1100" b="0" i="1">
                            <a:latin typeface="Cambria Math" panose="02040503050406030204" pitchFamily="18" charset="0"/>
                          </a:rPr>
                          <m:t>900</m:t>
                        </m:r>
                      </m:den>
                    </m:f>
                    <m:r>
                      <a:rPr lang="en-US" sz="1100" b="0" i="1">
                        <a:latin typeface="Cambria Math" panose="02040503050406030204" pitchFamily="18" charset="0"/>
                      </a:rPr>
                      <m:t>𝑥</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𝑦=600−600/900 𝑥</a:t>
              </a:r>
              <a:endParaRPr lang="en-US" sz="1100"/>
            </a:p>
          </xdr:txBody>
        </xdr:sp>
      </mc:Fallback>
    </mc:AlternateContent>
    <xdr:clientData/>
  </xdr:oneCellAnchor>
  <xdr:twoCellAnchor>
    <xdr:from>
      <xdr:col>5</xdr:col>
      <xdr:colOff>335752</xdr:colOff>
      <xdr:row>180</xdr:row>
      <xdr:rowOff>98425</xdr:rowOff>
    </xdr:from>
    <xdr:to>
      <xdr:col>6</xdr:col>
      <xdr:colOff>460375</xdr:colOff>
      <xdr:row>187</xdr:row>
      <xdr:rowOff>5288</xdr:rowOff>
    </xdr:to>
    <xdr:cxnSp macro="">
      <xdr:nvCxnSpPr>
        <xdr:cNvPr id="90" name="Straight Connector 89">
          <a:extLst>
            <a:ext uri="{FF2B5EF4-FFF2-40B4-BE49-F238E27FC236}">
              <a16:creationId xmlns:a16="http://schemas.microsoft.com/office/drawing/2014/main" id="{1C0D34FE-32A9-983F-BEB6-D81EC4DF1ADE}"/>
            </a:ext>
          </a:extLst>
        </xdr:cNvPr>
        <xdr:cNvCxnSpPr>
          <a:endCxn id="75" idx="1"/>
        </xdr:cNvCxnSpPr>
      </xdr:nvCxnSpPr>
      <xdr:spPr>
        <a:xfrm>
          <a:off x="13519578625" y="28267025"/>
          <a:ext cx="950123" cy="1329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180</xdr:row>
      <xdr:rowOff>6350</xdr:rowOff>
    </xdr:from>
    <xdr:ext cx="1000243"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533.33</m:t>
                    </m:r>
                  </m:oMath>
                </m:oMathPara>
              </a14:m>
              <a:endParaRPr lang="en-US" sz="1100">
                <a:solidFill>
                  <a:srgbClr val="FF0000"/>
                </a:solidFill>
              </a:endParaRPr>
            </a:p>
          </xdr:txBody>
        </xdr:sp>
      </mc:Choice>
      <mc:Fallback xmlns="">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533.33</a:t>
              </a:r>
              <a:endParaRPr lang="en-US" sz="1100">
                <a:solidFill>
                  <a:srgbClr val="FF0000"/>
                </a:solidFill>
              </a:endParaRPr>
            </a:p>
          </xdr:txBody>
        </xdr:sp>
      </mc:Fallback>
    </mc:AlternateContent>
    <xdr:clientData/>
  </xdr:oneCellAnchor>
  <xdr:oneCellAnchor>
    <xdr:from>
      <xdr:col>4</xdr:col>
      <xdr:colOff>752475</xdr:colOff>
      <xdr:row>194</xdr:row>
      <xdr:rowOff>25400</xdr:rowOff>
    </xdr:from>
    <xdr:ext cx="1482844" cy="318036"/>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469900</xdr:colOff>
      <xdr:row>258</xdr:row>
      <xdr:rowOff>107950</xdr:rowOff>
    </xdr:from>
    <xdr:to>
      <xdr:col>2</xdr:col>
      <xdr:colOff>469900</xdr:colOff>
      <xdr:row>269</xdr:row>
      <xdr:rowOff>31750</xdr:rowOff>
    </xdr:to>
    <xdr:cxnSp macro="">
      <xdr:nvCxnSpPr>
        <xdr:cNvPr id="95" name="Straight Arrow Connector 94">
          <a:extLst>
            <a:ext uri="{FF2B5EF4-FFF2-40B4-BE49-F238E27FC236}">
              <a16:creationId xmlns:a16="http://schemas.microsoft.com/office/drawing/2014/main" id="{2BFEAAF8-1D57-4845-8028-EDED6F7491B9}"/>
            </a:ext>
          </a:extLst>
        </xdr:cNvPr>
        <xdr:cNvCxnSpPr/>
      </xdr:nvCxnSpPr>
      <xdr:spPr>
        <a:xfrm flipV="1">
          <a:off x="13522871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266</xdr:row>
      <xdr:rowOff>88900</xdr:rowOff>
    </xdr:from>
    <xdr:to>
      <xdr:col>2</xdr:col>
      <xdr:colOff>819150</xdr:colOff>
      <xdr:row>266</xdr:row>
      <xdr:rowOff>107950</xdr:rowOff>
    </xdr:to>
    <xdr:cxnSp macro="">
      <xdr:nvCxnSpPr>
        <xdr:cNvPr id="96" name="Straight Arrow Connector 95">
          <a:extLst>
            <a:ext uri="{FF2B5EF4-FFF2-40B4-BE49-F238E27FC236}">
              <a16:creationId xmlns:a16="http://schemas.microsoft.com/office/drawing/2014/main" id="{5EC16131-4910-4E4C-99AC-4312145D8BE1}"/>
            </a:ext>
          </a:extLst>
        </xdr:cNvPr>
        <xdr:cNvCxnSpPr/>
      </xdr:nvCxnSpPr>
      <xdr:spPr>
        <a:xfrm>
          <a:off x="13522521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755650</xdr:colOff>
      <xdr:row>261</xdr:row>
      <xdr:rowOff>166162</xdr:rowOff>
    </xdr:from>
    <xdr:to>
      <xdr:col>2</xdr:col>
      <xdr:colOff>356238</xdr:colOff>
      <xdr:row>266</xdr:row>
      <xdr:rowOff>101600</xdr:rowOff>
    </xdr:to>
    <xdr:cxnSp macro="">
      <xdr:nvCxnSpPr>
        <xdr:cNvPr id="97" name="Straight Connector 96">
          <a:extLst>
            <a:ext uri="{FF2B5EF4-FFF2-40B4-BE49-F238E27FC236}">
              <a16:creationId xmlns:a16="http://schemas.microsoft.com/office/drawing/2014/main" id="{8D013392-B5E1-594D-9B38-32BBBFC06B85}"/>
            </a:ext>
          </a:extLst>
        </xdr:cNvPr>
        <xdr:cNvCxnSpPr>
          <a:stCxn id="100" idx="5"/>
        </xdr:cNvCxnSpPr>
      </xdr:nvCxnSpPr>
      <xdr:spPr>
        <a:xfrm>
          <a:off x="13522984762" y="24473962"/>
          <a:ext cx="1251588" cy="95143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260</xdr:row>
      <xdr:rowOff>190500</xdr:rowOff>
    </xdr:from>
    <xdr:ext cx="1000243"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2</xdr:col>
      <xdr:colOff>330200</xdr:colOff>
      <xdr:row>260</xdr:row>
      <xdr:rowOff>190500</xdr:rowOff>
    </xdr:from>
    <xdr:to>
      <xdr:col>2</xdr:col>
      <xdr:colOff>508000</xdr:colOff>
      <xdr:row>261</xdr:row>
      <xdr:rowOff>196850</xdr:rowOff>
    </xdr:to>
    <xdr:sp macro="" textlink="">
      <xdr:nvSpPr>
        <xdr:cNvPr id="100" name="Oval 99">
          <a:extLst>
            <a:ext uri="{FF2B5EF4-FFF2-40B4-BE49-F238E27FC236}">
              <a16:creationId xmlns:a16="http://schemas.microsoft.com/office/drawing/2014/main" id="{A6079D1D-19A7-954F-9FDB-41E460BCE627}"/>
            </a:ext>
          </a:extLst>
        </xdr:cNvPr>
        <xdr:cNvSpPr/>
      </xdr:nvSpPr>
      <xdr:spPr>
        <a:xfrm>
          <a:off x="13522833000" y="242951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1" name="Straight Arrow Connector 100">
          <a:extLst>
            <a:ext uri="{FF2B5EF4-FFF2-40B4-BE49-F238E27FC236}">
              <a16:creationId xmlns:a16="http://schemas.microsoft.com/office/drawing/2014/main" id="{B5090076-B52E-E24D-95D0-08BEB0B75805}"/>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2" name="Straight Arrow Connector 101">
          <a:extLst>
            <a:ext uri="{FF2B5EF4-FFF2-40B4-BE49-F238E27FC236}">
              <a16:creationId xmlns:a16="http://schemas.microsoft.com/office/drawing/2014/main" id="{C36005C8-A754-4941-8E19-E13F0CD54954}"/>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266</xdr:row>
      <xdr:rowOff>133350</xdr:rowOff>
    </xdr:from>
    <xdr:ext cx="100024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265</xdr:row>
      <xdr:rowOff>177800</xdr:rowOff>
    </xdr:from>
    <xdr:to>
      <xdr:col>5</xdr:col>
      <xdr:colOff>368300</xdr:colOff>
      <xdr:row>266</xdr:row>
      <xdr:rowOff>184150</xdr:rowOff>
    </xdr:to>
    <xdr:sp macro="" textlink="">
      <xdr:nvSpPr>
        <xdr:cNvPr id="104" name="Oval 103">
          <a:extLst>
            <a:ext uri="{FF2B5EF4-FFF2-40B4-BE49-F238E27FC236}">
              <a16:creationId xmlns:a16="http://schemas.microsoft.com/office/drawing/2014/main" id="{096E8B61-F1BD-8C42-9B6D-2A50000DECDC}"/>
            </a:ext>
          </a:extLst>
        </xdr:cNvPr>
        <xdr:cNvSpPr/>
      </xdr:nvSpPr>
      <xdr:spPr>
        <a:xfrm>
          <a:off x="13520496200" y="252984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5" name="Straight Arrow Connector 104">
          <a:extLst>
            <a:ext uri="{FF2B5EF4-FFF2-40B4-BE49-F238E27FC236}">
              <a16:creationId xmlns:a16="http://schemas.microsoft.com/office/drawing/2014/main" id="{7AA6B5E3-F5E3-AB43-AC37-82965D412A68}"/>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6" name="Straight Arrow Connector 105">
          <a:extLst>
            <a:ext uri="{FF2B5EF4-FFF2-40B4-BE49-F238E27FC236}">
              <a16:creationId xmlns:a16="http://schemas.microsoft.com/office/drawing/2014/main" id="{ACA4FA5B-6266-6649-98BA-FC183B115756}"/>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262</xdr:row>
      <xdr:rowOff>25400</xdr:rowOff>
    </xdr:from>
    <xdr:to>
      <xdr:col>6</xdr:col>
      <xdr:colOff>476250</xdr:colOff>
      <xdr:row>266</xdr:row>
      <xdr:rowOff>88900</xdr:rowOff>
    </xdr:to>
    <xdr:cxnSp macro="">
      <xdr:nvCxnSpPr>
        <xdr:cNvPr id="107" name="Straight Connector 106">
          <a:extLst>
            <a:ext uri="{FF2B5EF4-FFF2-40B4-BE49-F238E27FC236}">
              <a16:creationId xmlns:a16="http://schemas.microsoft.com/office/drawing/2014/main" id="{8F497BE9-D60E-814E-9B86-4F6A4201ACFA}"/>
            </a:ext>
          </a:extLst>
        </xdr:cNvPr>
        <xdr:cNvCxnSpPr/>
      </xdr:nvCxnSpPr>
      <xdr:spPr>
        <a:xfrm>
          <a:off x="13519562750" y="30657800"/>
          <a:ext cx="1028700" cy="8763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261</xdr:row>
      <xdr:rowOff>139700</xdr:rowOff>
    </xdr:from>
    <xdr:ext cx="100024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0</xdr:col>
      <xdr:colOff>742951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261</xdr:row>
      <xdr:rowOff>166162</xdr:rowOff>
    </xdr:from>
    <xdr:to>
      <xdr:col>2</xdr:col>
      <xdr:colOff>356238</xdr:colOff>
      <xdr:row>266</xdr:row>
      <xdr:rowOff>107950</xdr:rowOff>
    </xdr:to>
    <xdr:cxnSp macro="">
      <xdr:nvCxnSpPr>
        <xdr:cNvPr id="111" name="Straight Connector 110">
          <a:extLst>
            <a:ext uri="{FF2B5EF4-FFF2-40B4-BE49-F238E27FC236}">
              <a16:creationId xmlns:a16="http://schemas.microsoft.com/office/drawing/2014/main" id="{DD61BE07-43E2-3A4E-9425-308F03985885}"/>
            </a:ext>
          </a:extLst>
        </xdr:cNvPr>
        <xdr:cNvCxnSpPr>
          <a:stCxn id="100" idx="5"/>
        </xdr:cNvCxnSpPr>
      </xdr:nvCxnSpPr>
      <xdr:spPr>
        <a:xfrm>
          <a:off x="13522984762" y="244739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5</xdr:col>
      <xdr:colOff>335752</xdr:colOff>
      <xdr:row>259</xdr:row>
      <xdr:rowOff>88900</xdr:rowOff>
    </xdr:from>
    <xdr:to>
      <xdr:col>6</xdr:col>
      <xdr:colOff>457200</xdr:colOff>
      <xdr:row>266</xdr:row>
      <xdr:rowOff>5288</xdr:rowOff>
    </xdr:to>
    <xdr:cxnSp macro="">
      <xdr:nvCxnSpPr>
        <xdr:cNvPr id="113" name="Straight Connector 112">
          <a:extLst>
            <a:ext uri="{FF2B5EF4-FFF2-40B4-BE49-F238E27FC236}">
              <a16:creationId xmlns:a16="http://schemas.microsoft.com/office/drawing/2014/main" id="{447947DD-22DF-8D40-BEB6-E3AF79B639A2}"/>
            </a:ext>
          </a:extLst>
        </xdr:cNvPr>
        <xdr:cNvCxnSpPr>
          <a:endCxn id="104" idx="1"/>
        </xdr:cNvCxnSpPr>
      </xdr:nvCxnSpPr>
      <xdr:spPr>
        <a:xfrm>
          <a:off x="13519581800" y="23990300"/>
          <a:ext cx="946948" cy="133878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259</xdr:row>
      <xdr:rowOff>6350</xdr:rowOff>
    </xdr:from>
    <xdr:ext cx="1000243"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533.33</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533.33</a:t>
              </a:r>
              <a:endParaRPr lang="en-US" sz="1100"/>
            </a:p>
          </xdr:txBody>
        </xdr:sp>
      </mc:Fallback>
    </mc:AlternateContent>
    <xdr:clientData/>
  </xdr:oneCellAnchor>
  <xdr:oneCellAnchor>
    <xdr:from>
      <xdr:col>0</xdr:col>
      <xdr:colOff>133351</xdr:colOff>
      <xdr:row>259</xdr:row>
      <xdr:rowOff>171450</xdr:rowOff>
    </xdr:from>
    <xdr:ext cx="1000243" cy="318036"/>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184151</xdr:colOff>
      <xdr:row>269</xdr:row>
      <xdr:rowOff>152400</xdr:rowOff>
    </xdr:from>
    <xdr:ext cx="1000243" cy="318036"/>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r>
                <a:rPr lang="en-US" sz="1100" b="0" i="0">
                  <a:latin typeface="Cambria Math" panose="02040503050406030204" pitchFamily="18" charset="0"/>
                </a:rPr>
                <a:t>=600−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222251</xdr:colOff>
      <xdr:row>271</xdr:row>
      <xdr:rowOff>63500</xdr:rowOff>
    </xdr:from>
    <xdr:ext cx="1000243"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=300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𝑥=300</a:t>
              </a:r>
              <a:endParaRPr lang="en-US" sz="1100"/>
            </a:p>
          </xdr:txBody>
        </xdr:sp>
      </mc:Fallback>
    </mc:AlternateContent>
    <xdr:clientData/>
  </xdr:oneCellAnchor>
  <xdr:twoCellAnchor>
    <xdr:from>
      <xdr:col>1</xdr:col>
      <xdr:colOff>558800</xdr:colOff>
      <xdr:row>263</xdr:row>
      <xdr:rowOff>12700</xdr:rowOff>
    </xdr:from>
    <xdr:to>
      <xdr:col>1</xdr:col>
      <xdr:colOff>762000</xdr:colOff>
      <xdr:row>264</xdr:row>
      <xdr:rowOff>19050</xdr:rowOff>
    </xdr:to>
    <xdr:sp macro="" textlink="">
      <xdr:nvSpPr>
        <xdr:cNvPr id="118" name="Oval 117">
          <a:extLst>
            <a:ext uri="{FF2B5EF4-FFF2-40B4-BE49-F238E27FC236}">
              <a16:creationId xmlns:a16="http://schemas.microsoft.com/office/drawing/2014/main" id="{DB237ED2-6C6A-5DD5-DD22-864552FBF4D5}"/>
            </a:ext>
          </a:extLst>
        </xdr:cNvPr>
        <xdr:cNvSpPr/>
      </xdr:nvSpPr>
      <xdr:spPr>
        <a:xfrm>
          <a:off x="13523404500" y="308483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1</xdr:col>
      <xdr:colOff>749300</xdr:colOff>
      <xdr:row>263</xdr:row>
      <xdr:rowOff>127000</xdr:rowOff>
    </xdr:from>
    <xdr:to>
      <xdr:col>2</xdr:col>
      <xdr:colOff>476250</xdr:colOff>
      <xdr:row>263</xdr:row>
      <xdr:rowOff>133350</xdr:rowOff>
    </xdr:to>
    <xdr:cxnSp macro="">
      <xdr:nvCxnSpPr>
        <xdr:cNvPr id="119" name="Straight Connector 118">
          <a:extLst>
            <a:ext uri="{FF2B5EF4-FFF2-40B4-BE49-F238E27FC236}">
              <a16:creationId xmlns:a16="http://schemas.microsoft.com/office/drawing/2014/main" id="{8B922FCD-B1A7-BB4E-8B61-B1B06BBE3148}"/>
            </a:ext>
          </a:extLst>
        </xdr:cNvPr>
        <xdr:cNvCxnSpPr/>
      </xdr:nvCxnSpPr>
      <xdr:spPr>
        <a:xfrm flipV="1">
          <a:off x="13522864750" y="309626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95251</xdr:colOff>
      <xdr:row>263</xdr:row>
      <xdr:rowOff>44450</xdr:rowOff>
    </xdr:from>
    <xdr:ext cx="100024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twoCellAnchor>
    <xdr:from>
      <xdr:col>1</xdr:col>
      <xdr:colOff>647700</xdr:colOff>
      <xdr:row>264</xdr:row>
      <xdr:rowOff>12700</xdr:rowOff>
    </xdr:from>
    <xdr:to>
      <xdr:col>1</xdr:col>
      <xdr:colOff>660400</xdr:colOff>
      <xdr:row>266</xdr:row>
      <xdr:rowOff>88900</xdr:rowOff>
    </xdr:to>
    <xdr:cxnSp macro="">
      <xdr:nvCxnSpPr>
        <xdr:cNvPr id="122" name="Straight Connector 121">
          <a:extLst>
            <a:ext uri="{FF2B5EF4-FFF2-40B4-BE49-F238E27FC236}">
              <a16:creationId xmlns:a16="http://schemas.microsoft.com/office/drawing/2014/main" id="{6EE3CC8F-7F42-3DFA-405E-A9836108CBCB}"/>
            </a:ext>
          </a:extLst>
        </xdr:cNvPr>
        <xdr:cNvCxnSpPr/>
      </xdr:nvCxnSpPr>
      <xdr:spPr>
        <a:xfrm>
          <a:off x="13523506100" y="310515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222251</xdr:colOff>
      <xdr:row>266</xdr:row>
      <xdr:rowOff>127000</xdr:rowOff>
    </xdr:from>
    <xdr:ext cx="1000243"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m:t>
                    </m:r>
                  </m:oMath>
                </m:oMathPara>
              </a14:m>
              <a:endParaRPr lang="en-US" sz="1100"/>
            </a:p>
          </xdr:txBody>
        </xdr:sp>
      </mc:Choice>
      <mc:Fallback xmlns="">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a:t>
              </a:r>
              <a:endParaRPr lang="en-US" sz="1100"/>
            </a:p>
          </xdr:txBody>
        </xdr:sp>
      </mc:Fallback>
    </mc:AlternateContent>
    <xdr:clientData/>
  </xdr:oneCellAnchor>
  <xdr:twoCellAnchor>
    <xdr:from>
      <xdr:col>5</xdr:col>
      <xdr:colOff>527050</xdr:colOff>
      <xdr:row>263</xdr:row>
      <xdr:rowOff>76200</xdr:rowOff>
    </xdr:from>
    <xdr:to>
      <xdr:col>5</xdr:col>
      <xdr:colOff>730250</xdr:colOff>
      <xdr:row>264</xdr:row>
      <xdr:rowOff>82550</xdr:rowOff>
    </xdr:to>
    <xdr:sp macro="" textlink="">
      <xdr:nvSpPr>
        <xdr:cNvPr id="125" name="Oval 124">
          <a:extLst>
            <a:ext uri="{FF2B5EF4-FFF2-40B4-BE49-F238E27FC236}">
              <a16:creationId xmlns:a16="http://schemas.microsoft.com/office/drawing/2014/main" id="{9C241E05-51B6-378F-BE0F-8606FBE2D3C6}"/>
            </a:ext>
          </a:extLst>
        </xdr:cNvPr>
        <xdr:cNvSpPr/>
      </xdr:nvSpPr>
      <xdr:spPr>
        <a:xfrm>
          <a:off x="13520134250" y="309118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5</xdr:col>
      <xdr:colOff>692150</xdr:colOff>
      <xdr:row>263</xdr:row>
      <xdr:rowOff>177800</xdr:rowOff>
    </xdr:from>
    <xdr:to>
      <xdr:col>6</xdr:col>
      <xdr:colOff>419100</xdr:colOff>
      <xdr:row>263</xdr:row>
      <xdr:rowOff>184150</xdr:rowOff>
    </xdr:to>
    <xdr:cxnSp macro="">
      <xdr:nvCxnSpPr>
        <xdr:cNvPr id="126" name="Straight Connector 125">
          <a:extLst>
            <a:ext uri="{FF2B5EF4-FFF2-40B4-BE49-F238E27FC236}">
              <a16:creationId xmlns:a16="http://schemas.microsoft.com/office/drawing/2014/main" id="{7110E697-2A91-4D2F-19FC-4D7418ED4602}"/>
            </a:ext>
          </a:extLst>
        </xdr:cNvPr>
        <xdr:cNvCxnSpPr/>
      </xdr:nvCxnSpPr>
      <xdr:spPr>
        <a:xfrm flipV="1">
          <a:off x="13519619900" y="310134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615950</xdr:colOff>
      <xdr:row>264</xdr:row>
      <xdr:rowOff>50800</xdr:rowOff>
    </xdr:from>
    <xdr:to>
      <xdr:col>5</xdr:col>
      <xdr:colOff>628650</xdr:colOff>
      <xdr:row>266</xdr:row>
      <xdr:rowOff>127000</xdr:rowOff>
    </xdr:to>
    <xdr:cxnSp macro="">
      <xdr:nvCxnSpPr>
        <xdr:cNvPr id="127" name="Straight Connector 126">
          <a:extLst>
            <a:ext uri="{FF2B5EF4-FFF2-40B4-BE49-F238E27FC236}">
              <a16:creationId xmlns:a16="http://schemas.microsoft.com/office/drawing/2014/main" id="{ADBF8482-1110-4350-55AE-A4842E45A696}"/>
            </a:ext>
          </a:extLst>
        </xdr:cNvPr>
        <xdr:cNvCxnSpPr/>
      </xdr:nvCxnSpPr>
      <xdr:spPr>
        <a:xfrm>
          <a:off x="13520235850" y="310896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133351</xdr:colOff>
      <xdr:row>266</xdr:row>
      <xdr:rowOff>146050</xdr:rowOff>
    </xdr:from>
    <xdr:ext cx="1000243"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6</xdr:col>
      <xdr:colOff>139700</xdr:colOff>
      <xdr:row>263</xdr:row>
      <xdr:rowOff>120650</xdr:rowOff>
    </xdr:from>
    <xdr:ext cx="968494" cy="177800"/>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oneCellAnchor>
    <xdr:from>
      <xdr:col>4</xdr:col>
      <xdr:colOff>69850</xdr:colOff>
      <xdr:row>260</xdr:row>
      <xdr:rowOff>50800</xdr:rowOff>
    </xdr:from>
    <xdr:ext cx="1482844" cy="318036"/>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669925</xdr:colOff>
      <xdr:row>270</xdr:row>
      <xdr:rowOff>104775</xdr:rowOff>
    </xdr:from>
    <xdr:ext cx="1482844" cy="318036"/>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r>
                      <a:rPr lang="en-US" sz="1100" b="0" i="1">
                        <a:latin typeface="Cambria Math" panose="02040503050406030204" pitchFamily="18" charset="0"/>
                      </a:rPr>
                      <m:t>=</m:t>
                    </m:r>
                    <m:r>
                      <a:rPr lang="he-IL" sz="1100" b="0" i="1">
                        <a:latin typeface="Cambria Math" panose="02040503050406030204" pitchFamily="18" charset="0"/>
                      </a:rPr>
                      <m:t>533.33</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698500</xdr:colOff>
      <xdr:row>272</xdr:row>
      <xdr:rowOff>44450</xdr:rowOff>
    </xdr:from>
    <xdr:ext cx="14828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=500</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𝑥=500</a:t>
              </a:r>
              <a:endParaRPr lang="en-US" sz="1100"/>
            </a:p>
          </xdr:txBody>
        </xdr:sp>
      </mc:Fallback>
    </mc:AlternateContent>
    <xdr:clientData/>
  </xdr:oneCellAnchor>
  <xdr:twoCellAnchor>
    <xdr:from>
      <xdr:col>2</xdr:col>
      <xdr:colOff>469900</xdr:colOff>
      <xdr:row>93</xdr:row>
      <xdr:rowOff>107950</xdr:rowOff>
    </xdr:from>
    <xdr:to>
      <xdr:col>2</xdr:col>
      <xdr:colOff>469900</xdr:colOff>
      <xdr:row>104</xdr:row>
      <xdr:rowOff>31750</xdr:rowOff>
    </xdr:to>
    <xdr:cxnSp macro="">
      <xdr:nvCxnSpPr>
        <xdr:cNvPr id="7" name="Straight Arrow Connector 6">
          <a:extLst>
            <a:ext uri="{FF2B5EF4-FFF2-40B4-BE49-F238E27FC236}">
              <a16:creationId xmlns:a16="http://schemas.microsoft.com/office/drawing/2014/main" id="{F0FB4E30-8B1B-6643-8F46-5E02262F4C19}"/>
            </a:ext>
          </a:extLst>
        </xdr:cNvPr>
        <xdr:cNvCxnSpPr/>
      </xdr:nvCxnSpPr>
      <xdr:spPr>
        <a:xfrm flipV="1">
          <a:off x="13522871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101</xdr:row>
      <xdr:rowOff>88900</xdr:rowOff>
    </xdr:from>
    <xdr:to>
      <xdr:col>2</xdr:col>
      <xdr:colOff>819150</xdr:colOff>
      <xdr:row>101</xdr:row>
      <xdr:rowOff>107950</xdr:rowOff>
    </xdr:to>
    <xdr:cxnSp macro="">
      <xdr:nvCxnSpPr>
        <xdr:cNvPr id="28" name="Straight Arrow Connector 27">
          <a:extLst>
            <a:ext uri="{FF2B5EF4-FFF2-40B4-BE49-F238E27FC236}">
              <a16:creationId xmlns:a16="http://schemas.microsoft.com/office/drawing/2014/main" id="{A99426D1-6A33-5348-8E92-C2A07EE2A2D8}"/>
            </a:ext>
          </a:extLst>
        </xdr:cNvPr>
        <xdr:cNvCxnSpPr/>
      </xdr:nvCxnSpPr>
      <xdr:spPr>
        <a:xfrm>
          <a:off x="13522521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96</xdr:row>
      <xdr:rowOff>95250</xdr:rowOff>
    </xdr:from>
    <xdr:to>
      <xdr:col>2</xdr:col>
      <xdr:colOff>469900</xdr:colOff>
      <xdr:row>101</xdr:row>
      <xdr:rowOff>88900</xdr:rowOff>
    </xdr:to>
    <xdr:cxnSp macro="">
      <xdr:nvCxnSpPr>
        <xdr:cNvPr id="31" name="Straight Connector 30">
          <a:extLst>
            <a:ext uri="{FF2B5EF4-FFF2-40B4-BE49-F238E27FC236}">
              <a16:creationId xmlns:a16="http://schemas.microsoft.com/office/drawing/2014/main" id="{4BBA0818-A539-D745-906A-950A6CB653B7}"/>
            </a:ext>
          </a:extLst>
        </xdr:cNvPr>
        <xdr:cNvCxnSpPr/>
      </xdr:nvCxnSpPr>
      <xdr:spPr>
        <a:xfrm>
          <a:off x="13522871100" y="11931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95</xdr:row>
      <xdr:rowOff>190500</xdr:rowOff>
    </xdr:from>
    <xdr:ext cx="1000243"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94</xdr:row>
      <xdr:rowOff>57150</xdr:rowOff>
    </xdr:from>
    <xdr:ext cx="1000243"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114301</xdr:colOff>
      <xdr:row>98</xdr:row>
      <xdr:rowOff>130175</xdr:rowOff>
    </xdr:from>
    <xdr:ext cx="1000243"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792222</xdr:colOff>
      <xdr:row>99</xdr:row>
      <xdr:rowOff>57150</xdr:rowOff>
    </xdr:from>
    <xdr:to>
      <xdr:col>1</xdr:col>
      <xdr:colOff>793750</xdr:colOff>
      <xdr:row>101</xdr:row>
      <xdr:rowOff>120650</xdr:rowOff>
    </xdr:to>
    <xdr:cxnSp macro="">
      <xdr:nvCxnSpPr>
        <xdr:cNvPr id="55" name="Straight Connector 54">
          <a:extLst>
            <a:ext uri="{FF2B5EF4-FFF2-40B4-BE49-F238E27FC236}">
              <a16:creationId xmlns:a16="http://schemas.microsoft.com/office/drawing/2014/main" id="{02595589-53E9-D24B-88D1-450CCB2095CA}"/>
            </a:ext>
          </a:extLst>
        </xdr:cNvPr>
        <xdr:cNvCxnSpPr>
          <a:stCxn id="50" idx="0"/>
        </xdr:cNvCxnSpPr>
      </xdr:nvCxnSpPr>
      <xdr:spPr>
        <a:xfrm flipH="1" flipV="1">
          <a:off x="13523372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99</xdr:row>
      <xdr:rowOff>19050</xdr:rowOff>
    </xdr:from>
    <xdr:to>
      <xdr:col>2</xdr:col>
      <xdr:colOff>423922</xdr:colOff>
      <xdr:row>99</xdr:row>
      <xdr:rowOff>25400</xdr:rowOff>
    </xdr:to>
    <xdr:cxnSp macro="">
      <xdr:nvCxnSpPr>
        <xdr:cNvPr id="83" name="Straight Connector 82">
          <a:extLst>
            <a:ext uri="{FF2B5EF4-FFF2-40B4-BE49-F238E27FC236}">
              <a16:creationId xmlns:a16="http://schemas.microsoft.com/office/drawing/2014/main" id="{ABB73BF9-21D0-AF4E-A182-54F4B65C1CB6}"/>
            </a:ext>
          </a:extLst>
        </xdr:cNvPr>
        <xdr:cNvCxnSpPr/>
      </xdr:nvCxnSpPr>
      <xdr:spPr>
        <a:xfrm>
          <a:off x="13522917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692150</xdr:colOff>
      <xdr:row>98</xdr:row>
      <xdr:rowOff>107950</xdr:rowOff>
    </xdr:from>
    <xdr:to>
      <xdr:col>2</xdr:col>
      <xdr:colOff>44450</xdr:colOff>
      <xdr:row>99</xdr:row>
      <xdr:rowOff>114300</xdr:rowOff>
    </xdr:to>
    <xdr:sp macro="" textlink="">
      <xdr:nvSpPr>
        <xdr:cNvPr id="85" name="Oval 84">
          <a:extLst>
            <a:ext uri="{FF2B5EF4-FFF2-40B4-BE49-F238E27FC236}">
              <a16:creationId xmlns:a16="http://schemas.microsoft.com/office/drawing/2014/main" id="{13D6554F-8304-8747-AB41-0A8DFFC79675}"/>
            </a:ext>
          </a:extLst>
        </xdr:cNvPr>
        <xdr:cNvSpPr/>
      </xdr:nvSpPr>
      <xdr:spPr>
        <a:xfrm>
          <a:off x="13523296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87" name="Straight Arrow Connector 86">
          <a:extLst>
            <a:ext uri="{FF2B5EF4-FFF2-40B4-BE49-F238E27FC236}">
              <a16:creationId xmlns:a16="http://schemas.microsoft.com/office/drawing/2014/main" id="{939D9A03-7DD6-2849-9D92-97CA90E88BEC}"/>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88" name="Straight Arrow Connector 87">
          <a:extLst>
            <a:ext uri="{FF2B5EF4-FFF2-40B4-BE49-F238E27FC236}">
              <a16:creationId xmlns:a16="http://schemas.microsoft.com/office/drawing/2014/main" id="{FA2B16AE-34A3-6440-802B-A54114776E7D}"/>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127001</xdr:colOff>
      <xdr:row>98</xdr:row>
      <xdr:rowOff>142875</xdr:rowOff>
    </xdr:from>
    <xdr:ext cx="1000243"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792222</xdr:colOff>
      <xdr:row>99</xdr:row>
      <xdr:rowOff>57150</xdr:rowOff>
    </xdr:from>
    <xdr:to>
      <xdr:col>5</xdr:col>
      <xdr:colOff>793750</xdr:colOff>
      <xdr:row>101</xdr:row>
      <xdr:rowOff>120650</xdr:rowOff>
    </xdr:to>
    <xdr:cxnSp macro="">
      <xdr:nvCxnSpPr>
        <xdr:cNvPr id="109" name="Straight Connector 108">
          <a:extLst>
            <a:ext uri="{FF2B5EF4-FFF2-40B4-BE49-F238E27FC236}">
              <a16:creationId xmlns:a16="http://schemas.microsoft.com/office/drawing/2014/main" id="{96C3DA72-27AF-E640-9393-56EF80A3F4FE}"/>
            </a:ext>
          </a:extLst>
        </xdr:cNvPr>
        <xdr:cNvCxnSpPr>
          <a:stCxn id="92" idx="0"/>
        </xdr:cNvCxnSpPr>
      </xdr:nvCxnSpPr>
      <xdr:spPr>
        <a:xfrm flipH="1" flipV="1">
          <a:off x="13520070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99</xdr:row>
      <xdr:rowOff>19050</xdr:rowOff>
    </xdr:from>
    <xdr:to>
      <xdr:col>6</xdr:col>
      <xdr:colOff>423922</xdr:colOff>
      <xdr:row>99</xdr:row>
      <xdr:rowOff>25400</xdr:rowOff>
    </xdr:to>
    <xdr:cxnSp macro="">
      <xdr:nvCxnSpPr>
        <xdr:cNvPr id="120" name="Straight Connector 119">
          <a:extLst>
            <a:ext uri="{FF2B5EF4-FFF2-40B4-BE49-F238E27FC236}">
              <a16:creationId xmlns:a16="http://schemas.microsoft.com/office/drawing/2014/main" id="{989B96B1-23D5-354A-AF09-F35092EDE94B}"/>
            </a:ext>
          </a:extLst>
        </xdr:cNvPr>
        <xdr:cNvCxnSpPr/>
      </xdr:nvCxnSpPr>
      <xdr:spPr>
        <a:xfrm>
          <a:off x="13519615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692150</xdr:colOff>
      <xdr:row>98</xdr:row>
      <xdr:rowOff>107950</xdr:rowOff>
    </xdr:from>
    <xdr:to>
      <xdr:col>6</xdr:col>
      <xdr:colOff>44450</xdr:colOff>
      <xdr:row>99</xdr:row>
      <xdr:rowOff>114300</xdr:rowOff>
    </xdr:to>
    <xdr:sp macro="" textlink="">
      <xdr:nvSpPr>
        <xdr:cNvPr id="123" name="Oval 122">
          <a:extLst>
            <a:ext uri="{FF2B5EF4-FFF2-40B4-BE49-F238E27FC236}">
              <a16:creationId xmlns:a16="http://schemas.microsoft.com/office/drawing/2014/main" id="{CCE7C32F-509F-1F4C-9959-75FDC0768645}"/>
            </a:ext>
          </a:extLst>
        </xdr:cNvPr>
        <xdr:cNvSpPr/>
      </xdr:nvSpPr>
      <xdr:spPr>
        <a:xfrm>
          <a:off x="13519994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130" name="Straight Arrow Connector 129">
          <a:extLst>
            <a:ext uri="{FF2B5EF4-FFF2-40B4-BE49-F238E27FC236}">
              <a16:creationId xmlns:a16="http://schemas.microsoft.com/office/drawing/2014/main" id="{4CC10EAB-861C-F94A-B281-743FC9FE328E}"/>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131" name="Straight Arrow Connector 130">
          <a:extLst>
            <a:ext uri="{FF2B5EF4-FFF2-40B4-BE49-F238E27FC236}">
              <a16:creationId xmlns:a16="http://schemas.microsoft.com/office/drawing/2014/main" id="{4DB218BC-4406-244D-8881-E7A63A269B17}"/>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96</xdr:row>
      <xdr:rowOff>95250</xdr:rowOff>
    </xdr:from>
    <xdr:to>
      <xdr:col>6</xdr:col>
      <xdr:colOff>457200</xdr:colOff>
      <xdr:row>101</xdr:row>
      <xdr:rowOff>88900</xdr:rowOff>
    </xdr:to>
    <xdr:cxnSp macro="">
      <xdr:nvCxnSpPr>
        <xdr:cNvPr id="135" name="Straight Connector 134">
          <a:extLst>
            <a:ext uri="{FF2B5EF4-FFF2-40B4-BE49-F238E27FC236}">
              <a16:creationId xmlns:a16="http://schemas.microsoft.com/office/drawing/2014/main" id="{3CF1FEE4-2230-0744-8FD4-0E272DBE08EA}"/>
            </a:ext>
          </a:extLst>
        </xdr:cNvPr>
        <xdr:cNvCxnSpPr/>
      </xdr:nvCxnSpPr>
      <xdr:spPr>
        <a:xfrm>
          <a:off x="13519581800" y="11931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96</xdr:row>
      <xdr:rowOff>6350</xdr:rowOff>
    </xdr:from>
    <xdr:ext cx="1000243"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94</xdr:row>
      <xdr:rowOff>38100</xdr:rowOff>
    </xdr:from>
    <xdr:ext cx="1000243"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oneCellAnchor>
    <xdr:from>
      <xdr:col>3</xdr:col>
      <xdr:colOff>381001</xdr:colOff>
      <xdr:row>131</xdr:row>
      <xdr:rowOff>19050</xdr:rowOff>
    </xdr:from>
    <xdr:ext cx="1870193" cy="182935"/>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2</a:t>
              </a:r>
              <a:endParaRPr lang="en-US" sz="1100"/>
            </a:p>
          </xdr:txBody>
        </xdr:sp>
      </mc:Fallback>
    </mc:AlternateContent>
    <xdr:clientData/>
  </xdr:oneCellAnchor>
  <xdr:oneCellAnchor>
    <xdr:from>
      <xdr:col>2</xdr:col>
      <xdr:colOff>742597</xdr:colOff>
      <xdr:row>135</xdr:row>
      <xdr:rowOff>150479</xdr:rowOff>
    </xdr:from>
    <xdr:ext cx="812919" cy="182935"/>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𝑃_𝑦</a:t>
              </a:r>
              <a:r>
                <a:rPr lang="he-IL" sz="1100" b="0" i="0">
                  <a:latin typeface="Cambria Math" panose="02040503050406030204" pitchFamily="18" charset="0"/>
                </a:rPr>
                <a:t>=1.5</a:t>
              </a:r>
              <a:endParaRPr lang="en-US" sz="1100"/>
            </a:p>
          </xdr:txBody>
        </xdr:sp>
      </mc:Fallback>
    </mc:AlternateContent>
    <xdr:clientData/>
  </xdr:oneCellAnchor>
  <xdr:oneCellAnchor>
    <xdr:from>
      <xdr:col>0</xdr:col>
      <xdr:colOff>88901</xdr:colOff>
      <xdr:row>184</xdr:row>
      <xdr:rowOff>3175</xdr:rowOff>
    </xdr:from>
    <xdr:ext cx="1000243" cy="318036"/>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=600−</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𝑦=600</a:t>
              </a:r>
              <a:r>
                <a:rPr lang="he-IL" sz="1100" b="0" i="0">
                  <a:solidFill>
                    <a:srgbClr val="FF0000"/>
                  </a:solidFill>
                  <a:latin typeface="Cambria Math" panose="02040503050406030204" pitchFamily="18" charset="0"/>
                </a:rPr>
                <a:t>−2</a:t>
              </a:r>
              <a:r>
                <a:rPr lang="en-US" sz="1100" b="0" i="0">
                  <a:solidFill>
                    <a:srgbClr val="FF0000"/>
                  </a:solidFill>
                  <a:latin typeface="Cambria Math" panose="02040503050406030204" pitchFamily="18" charset="0"/>
                </a:rPr>
                <a:t>/3 𝑥</a:t>
              </a:r>
              <a:endParaRPr lang="en-US" sz="1100">
                <a:solidFill>
                  <a:srgbClr val="FF0000"/>
                </a:solidFill>
              </a:endParaRPr>
            </a:p>
          </xdr:txBody>
        </xdr:sp>
      </mc:Fallback>
    </mc:AlternateContent>
    <xdr:clientData/>
  </xdr:oneCellAnchor>
  <xdr:oneCellAnchor>
    <xdr:from>
      <xdr:col>3</xdr:col>
      <xdr:colOff>720725</xdr:colOff>
      <xdr:row>183</xdr:row>
      <xdr:rowOff>200025</xdr:rowOff>
    </xdr:from>
    <xdr:ext cx="1162169" cy="318036"/>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𝑦=533.33−2/3 𝑥</a:t>
              </a:r>
              <a:endParaRPr lang="en-US" sz="1100">
                <a:solidFill>
                  <a:srgbClr val="FF0000"/>
                </a:solidFill>
              </a:endParaRPr>
            </a:p>
          </xdr:txBody>
        </xdr:sp>
      </mc:Fallback>
    </mc:AlternateContent>
    <xdr:clientData/>
  </xdr:oneCellAnchor>
  <xdr:oneCellAnchor>
    <xdr:from>
      <xdr:col>1</xdr:col>
      <xdr:colOff>320676</xdr:colOff>
      <xdr:row>194</xdr:row>
      <xdr:rowOff>31750</xdr:rowOff>
    </xdr:from>
    <xdr:ext cx="1000243" cy="318036"/>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𝑦=600−2/3 𝑥</a:t>
              </a:r>
              <a:endParaRPr lang="en-US" sz="1100"/>
            </a:p>
          </xdr:txBody>
        </xdr:sp>
      </mc:Fallback>
    </mc:AlternateContent>
    <xdr:clientData/>
  </xdr:oneCellAnchor>
  <xdr:oneCellAnchor>
    <xdr:from>
      <xdr:col>4</xdr:col>
      <xdr:colOff>758825</xdr:colOff>
      <xdr:row>192</xdr:row>
      <xdr:rowOff>6350</xdr:rowOff>
    </xdr:from>
    <xdr:ext cx="1482844" cy="331501"/>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533.33</m:t>
                        </m:r>
                      </m:num>
                      <m:den>
                        <m:r>
                          <a:rPr lang="en-US" sz="1100" b="0" i="1">
                            <a:latin typeface="Cambria Math" panose="02040503050406030204" pitchFamily="18" charset="0"/>
                          </a:rPr>
                          <m:t>800</m:t>
                        </m:r>
                      </m:den>
                    </m:f>
                    <m:r>
                      <a:rPr lang="en-US" sz="1100" b="0" i="1">
                        <a:latin typeface="Cambria Math" panose="02040503050406030204" pitchFamily="18" charset="0"/>
                      </a:rPr>
                      <m:t>𝑥</m:t>
                    </m:r>
                  </m:oMath>
                </m:oMathPara>
              </a14:m>
              <a:endParaRPr lang="en-US" sz="1100"/>
            </a:p>
          </xdr:txBody>
        </xdr:sp>
      </mc:Choice>
      <mc:Fallback xmlns="">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a:t>
              </a:r>
              <a:r>
                <a:rPr lang="en-US" sz="1100" b="0" i="0">
                  <a:latin typeface="Cambria Math" panose="02040503050406030204" pitchFamily="18" charset="0"/>
                </a:rPr>
                <a:t>533.33/800 𝑥</a:t>
              </a:r>
              <a:endParaRPr lang="en-US" sz="1100"/>
            </a:p>
          </xdr:txBody>
        </xdr:sp>
      </mc:Fallback>
    </mc:AlternateContent>
    <xdr:clientData/>
  </xdr:oneCellAnchor>
  <xdr:oneCellAnchor>
    <xdr:from>
      <xdr:col>1</xdr:col>
      <xdr:colOff>171451</xdr:colOff>
      <xdr:row>268</xdr:row>
      <xdr:rowOff>25400</xdr:rowOff>
    </xdr:from>
    <xdr:ext cx="1000243" cy="318036"/>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730250</xdr:colOff>
      <xdr:row>261</xdr:row>
      <xdr:rowOff>73025</xdr:rowOff>
    </xdr:from>
    <xdr:to>
      <xdr:col>3</xdr:col>
      <xdr:colOff>9525</xdr:colOff>
      <xdr:row>263</xdr:row>
      <xdr:rowOff>171450</xdr:rowOff>
    </xdr:to>
    <xdr:sp macro="" textlink="">
      <xdr:nvSpPr>
        <xdr:cNvPr id="148" name="Left Brace 147">
          <a:extLst>
            <a:ext uri="{FF2B5EF4-FFF2-40B4-BE49-F238E27FC236}">
              <a16:creationId xmlns:a16="http://schemas.microsoft.com/office/drawing/2014/main" id="{25805D02-04B6-BA2E-4573-E57603A9193C}"/>
            </a:ext>
          </a:extLst>
        </xdr:cNvPr>
        <xdr:cNvSpPr/>
      </xdr:nvSpPr>
      <xdr:spPr>
        <a:xfrm>
          <a:off x="13522505975" y="37411025"/>
          <a:ext cx="104775" cy="5048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704850</xdr:colOff>
      <xdr:row>268</xdr:row>
      <xdr:rowOff>190500</xdr:rowOff>
    </xdr:from>
    <xdr:ext cx="1482844" cy="318036"/>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7</xdr:col>
      <xdr:colOff>76200</xdr:colOff>
      <xdr:row>262</xdr:row>
      <xdr:rowOff>66675</xdr:rowOff>
    </xdr:from>
    <xdr:to>
      <xdr:col>8</xdr:col>
      <xdr:colOff>168275</xdr:colOff>
      <xdr:row>264</xdr:row>
      <xdr:rowOff>19050</xdr:rowOff>
    </xdr:to>
    <xdr:sp macro="" textlink="">
      <xdr:nvSpPr>
        <xdr:cNvPr id="150" name="Rounded Rectangular Callout 149">
          <a:extLst>
            <a:ext uri="{FF2B5EF4-FFF2-40B4-BE49-F238E27FC236}">
              <a16:creationId xmlns:a16="http://schemas.microsoft.com/office/drawing/2014/main" id="{ADFF81CD-B1B3-F0EB-F7C7-2359BD6E3473}"/>
            </a:ext>
          </a:extLst>
        </xdr:cNvPr>
        <xdr:cNvSpPr/>
      </xdr:nvSpPr>
      <xdr:spPr>
        <a:xfrm>
          <a:off x="13518219725" y="37607875"/>
          <a:ext cx="917575" cy="358775"/>
        </a:xfrm>
        <a:prstGeom prst="wedgeRoundRectCallout">
          <a:avLst>
            <a:gd name="adj1" fmla="val 63596"/>
            <a:gd name="adj2" fmla="val 432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נתון בשאלה</a:t>
          </a:r>
          <a:endParaRPr lang="en-US" sz="1100"/>
        </a:p>
      </xdr:txBody>
    </xdr:sp>
    <xdr:clientData/>
  </xdr:twoCellAnchor>
  <xdr:twoCellAnchor>
    <xdr:from>
      <xdr:col>3</xdr:col>
      <xdr:colOff>790575</xdr:colOff>
      <xdr:row>277</xdr:row>
      <xdr:rowOff>66675</xdr:rowOff>
    </xdr:from>
    <xdr:to>
      <xdr:col>4</xdr:col>
      <xdr:colOff>127000</xdr:colOff>
      <xdr:row>278</xdr:row>
      <xdr:rowOff>161925</xdr:rowOff>
    </xdr:to>
    <xdr:sp macro="" textlink="">
      <xdr:nvSpPr>
        <xdr:cNvPr id="151" name="Left Brace 150">
          <a:extLst>
            <a:ext uri="{FF2B5EF4-FFF2-40B4-BE49-F238E27FC236}">
              <a16:creationId xmlns:a16="http://schemas.microsoft.com/office/drawing/2014/main" id="{0DC0904E-4607-96E7-411D-0FFF23FFD879}"/>
            </a:ext>
          </a:extLst>
        </xdr:cNvPr>
        <xdr:cNvSpPr/>
      </xdr:nvSpPr>
      <xdr:spPr>
        <a:xfrm>
          <a:off x="13521563000" y="406558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790575</xdr:colOff>
      <xdr:row>279</xdr:row>
      <xdr:rowOff>85725</xdr:rowOff>
    </xdr:from>
    <xdr:to>
      <xdr:col>4</xdr:col>
      <xdr:colOff>127000</xdr:colOff>
      <xdr:row>280</xdr:row>
      <xdr:rowOff>180975</xdr:rowOff>
    </xdr:to>
    <xdr:sp macro="" textlink="">
      <xdr:nvSpPr>
        <xdr:cNvPr id="152" name="Left Brace 151">
          <a:extLst>
            <a:ext uri="{FF2B5EF4-FFF2-40B4-BE49-F238E27FC236}">
              <a16:creationId xmlns:a16="http://schemas.microsoft.com/office/drawing/2014/main" id="{A4DFE6DE-DF04-80B1-3CD8-E892EFC6B22E}"/>
            </a:ext>
          </a:extLst>
        </xdr:cNvPr>
        <xdr:cNvSpPr/>
      </xdr:nvSpPr>
      <xdr:spPr>
        <a:xfrm>
          <a:off x="13521563000" y="4108132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793750</xdr:colOff>
      <xdr:row>281</xdr:row>
      <xdr:rowOff>53975</xdr:rowOff>
    </xdr:from>
    <xdr:to>
      <xdr:col>4</xdr:col>
      <xdr:colOff>130175</xdr:colOff>
      <xdr:row>282</xdr:row>
      <xdr:rowOff>149225</xdr:rowOff>
    </xdr:to>
    <xdr:sp macro="" textlink="">
      <xdr:nvSpPr>
        <xdr:cNvPr id="153" name="Left Brace 152">
          <a:extLst>
            <a:ext uri="{FF2B5EF4-FFF2-40B4-BE49-F238E27FC236}">
              <a16:creationId xmlns:a16="http://schemas.microsoft.com/office/drawing/2014/main" id="{6680F59E-7D3C-B552-B30A-99F0859C7D38}"/>
            </a:ext>
          </a:extLst>
        </xdr:cNvPr>
        <xdr:cNvSpPr/>
      </xdr:nvSpPr>
      <xdr:spPr>
        <a:xfrm>
          <a:off x="13521559825" y="414559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784225</xdr:colOff>
      <xdr:row>283</xdr:row>
      <xdr:rowOff>53975</xdr:rowOff>
    </xdr:from>
    <xdr:to>
      <xdr:col>4</xdr:col>
      <xdr:colOff>120650</xdr:colOff>
      <xdr:row>284</xdr:row>
      <xdr:rowOff>149225</xdr:rowOff>
    </xdr:to>
    <xdr:sp macro="" textlink="">
      <xdr:nvSpPr>
        <xdr:cNvPr id="154" name="Left Brace 153">
          <a:extLst>
            <a:ext uri="{FF2B5EF4-FFF2-40B4-BE49-F238E27FC236}">
              <a16:creationId xmlns:a16="http://schemas.microsoft.com/office/drawing/2014/main" id="{8FE15731-009B-942F-7EDE-7830B0781CFC}"/>
            </a:ext>
          </a:extLst>
        </xdr:cNvPr>
        <xdr:cNvSpPr/>
      </xdr:nvSpPr>
      <xdr:spPr>
        <a:xfrm>
          <a:off x="13521569350" y="418623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327526</xdr:colOff>
      <xdr:row>340</xdr:row>
      <xdr:rowOff>167106</xdr:rowOff>
    </xdr:from>
    <xdr:to>
      <xdr:col>3</xdr:col>
      <xdr:colOff>344237</xdr:colOff>
      <xdr:row>351</xdr:row>
      <xdr:rowOff>80211</xdr:rowOff>
    </xdr:to>
    <xdr:cxnSp macro="">
      <xdr:nvCxnSpPr>
        <xdr:cNvPr id="156" name="Straight Arrow Connector 155">
          <a:extLst>
            <a:ext uri="{FF2B5EF4-FFF2-40B4-BE49-F238E27FC236}">
              <a16:creationId xmlns:a16="http://schemas.microsoft.com/office/drawing/2014/main" id="{4F20F6DE-97AC-A66F-8CEA-F1AA54DD7D8A}"/>
            </a:ext>
          </a:extLst>
        </xdr:cNvPr>
        <xdr:cNvCxnSpPr/>
      </xdr:nvCxnSpPr>
      <xdr:spPr>
        <a:xfrm flipH="1" flipV="1">
          <a:off x="13522171263" y="49486553"/>
          <a:ext cx="16711" cy="215565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349</xdr:row>
      <xdr:rowOff>73526</xdr:rowOff>
    </xdr:from>
    <xdr:to>
      <xdr:col>3</xdr:col>
      <xdr:colOff>658396</xdr:colOff>
      <xdr:row>349</xdr:row>
      <xdr:rowOff>76868</xdr:rowOff>
    </xdr:to>
    <xdr:cxnSp macro="">
      <xdr:nvCxnSpPr>
        <xdr:cNvPr id="157" name="Straight Arrow Connector 156">
          <a:extLst>
            <a:ext uri="{FF2B5EF4-FFF2-40B4-BE49-F238E27FC236}">
              <a16:creationId xmlns:a16="http://schemas.microsoft.com/office/drawing/2014/main" id="{EDB9BBCC-B839-D080-24FE-121F9668F6A0}"/>
            </a:ext>
          </a:extLst>
        </xdr:cNvPr>
        <xdr:cNvCxnSpPr/>
      </xdr:nvCxnSpPr>
      <xdr:spPr>
        <a:xfrm flipV="1">
          <a:off x="13521857104" y="51227789"/>
          <a:ext cx="279065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349</xdr:row>
      <xdr:rowOff>127728</xdr:rowOff>
    </xdr:from>
    <xdr:ext cx="864875"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343</xdr:row>
      <xdr:rowOff>114073</xdr:rowOff>
    </xdr:from>
    <xdr:ext cx="864875"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340</xdr:row>
      <xdr:rowOff>167106</xdr:rowOff>
    </xdr:from>
    <xdr:to>
      <xdr:col>8</xdr:col>
      <xdr:colOff>344237</xdr:colOff>
      <xdr:row>351</xdr:row>
      <xdr:rowOff>80211</xdr:rowOff>
    </xdr:to>
    <xdr:cxnSp macro="">
      <xdr:nvCxnSpPr>
        <xdr:cNvPr id="162" name="Straight Arrow Connector 161">
          <a:extLst>
            <a:ext uri="{FF2B5EF4-FFF2-40B4-BE49-F238E27FC236}">
              <a16:creationId xmlns:a16="http://schemas.microsoft.com/office/drawing/2014/main" id="{33CE7CBC-03E7-F841-85C6-C2BDFAA267A1}"/>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349</xdr:row>
      <xdr:rowOff>73526</xdr:rowOff>
    </xdr:from>
    <xdr:to>
      <xdr:col>8</xdr:col>
      <xdr:colOff>658396</xdr:colOff>
      <xdr:row>349</xdr:row>
      <xdr:rowOff>76868</xdr:rowOff>
    </xdr:to>
    <xdr:cxnSp macro="">
      <xdr:nvCxnSpPr>
        <xdr:cNvPr id="163" name="Straight Arrow Connector 162">
          <a:extLst>
            <a:ext uri="{FF2B5EF4-FFF2-40B4-BE49-F238E27FC236}">
              <a16:creationId xmlns:a16="http://schemas.microsoft.com/office/drawing/2014/main" id="{E60E3294-783B-0049-8C32-47EE09B27928}"/>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349</xdr:row>
      <xdr:rowOff>141384</xdr:rowOff>
    </xdr:from>
    <xdr:ext cx="8648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343</xdr:row>
      <xdr:rowOff>91313</xdr:rowOff>
    </xdr:from>
    <xdr:ext cx="864875"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344</xdr:row>
      <xdr:rowOff>9104</xdr:rowOff>
    </xdr:from>
    <xdr:to>
      <xdr:col>3</xdr:col>
      <xdr:colOff>350503</xdr:colOff>
      <xdr:row>349</xdr:row>
      <xdr:rowOff>72831</xdr:rowOff>
    </xdr:to>
    <xdr:cxnSp macro="">
      <xdr:nvCxnSpPr>
        <xdr:cNvPr id="167" name="Straight Connector 166">
          <a:extLst>
            <a:ext uri="{FF2B5EF4-FFF2-40B4-BE49-F238E27FC236}">
              <a16:creationId xmlns:a16="http://schemas.microsoft.com/office/drawing/2014/main" id="{5EF634DB-2F65-128E-B228-4C9031AB501C}"/>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344</xdr:row>
      <xdr:rowOff>0</xdr:rowOff>
    </xdr:from>
    <xdr:to>
      <xdr:col>8</xdr:col>
      <xdr:colOff>314088</xdr:colOff>
      <xdr:row>349</xdr:row>
      <xdr:rowOff>63727</xdr:rowOff>
    </xdr:to>
    <xdr:cxnSp macro="">
      <xdr:nvCxnSpPr>
        <xdr:cNvPr id="169" name="Straight Connector 168">
          <a:extLst>
            <a:ext uri="{FF2B5EF4-FFF2-40B4-BE49-F238E27FC236}">
              <a16:creationId xmlns:a16="http://schemas.microsoft.com/office/drawing/2014/main" id="{4CB51DF1-4AB6-CD8F-97AA-36BAD231DAC5}"/>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345</xdr:row>
      <xdr:rowOff>95864</xdr:rowOff>
    </xdr:from>
    <xdr:ext cx="134993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345</xdr:row>
      <xdr:rowOff>77657</xdr:rowOff>
    </xdr:from>
    <xdr:ext cx="1349937"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3</xdr:col>
      <xdr:colOff>327526</xdr:colOff>
      <xdr:row>369</xdr:row>
      <xdr:rowOff>167106</xdr:rowOff>
    </xdr:from>
    <xdr:to>
      <xdr:col>3</xdr:col>
      <xdr:colOff>344237</xdr:colOff>
      <xdr:row>380</xdr:row>
      <xdr:rowOff>80211</xdr:rowOff>
    </xdr:to>
    <xdr:cxnSp macro="">
      <xdr:nvCxnSpPr>
        <xdr:cNvPr id="140" name="Straight Arrow Connector 139">
          <a:extLst>
            <a:ext uri="{FF2B5EF4-FFF2-40B4-BE49-F238E27FC236}">
              <a16:creationId xmlns:a16="http://schemas.microsoft.com/office/drawing/2014/main" id="{65B8D341-4E83-FA43-BDBD-1686F9BD6E45}"/>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378</xdr:row>
      <xdr:rowOff>73526</xdr:rowOff>
    </xdr:from>
    <xdr:to>
      <xdr:col>3</xdr:col>
      <xdr:colOff>658396</xdr:colOff>
      <xdr:row>378</xdr:row>
      <xdr:rowOff>76868</xdr:rowOff>
    </xdr:to>
    <xdr:cxnSp macro="">
      <xdr:nvCxnSpPr>
        <xdr:cNvPr id="141" name="Straight Arrow Connector 140">
          <a:extLst>
            <a:ext uri="{FF2B5EF4-FFF2-40B4-BE49-F238E27FC236}">
              <a16:creationId xmlns:a16="http://schemas.microsoft.com/office/drawing/2014/main" id="{3487E3CA-C99F-774C-B167-61E5915CD4A1}"/>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378</xdr:row>
      <xdr:rowOff>127728</xdr:rowOff>
    </xdr:from>
    <xdr:ext cx="864875"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372</xdr:row>
      <xdr:rowOff>114073</xdr:rowOff>
    </xdr:from>
    <xdr:ext cx="864875"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369</xdr:row>
      <xdr:rowOff>167106</xdr:rowOff>
    </xdr:from>
    <xdr:to>
      <xdr:col>8</xdr:col>
      <xdr:colOff>344237</xdr:colOff>
      <xdr:row>380</xdr:row>
      <xdr:rowOff>80211</xdr:rowOff>
    </xdr:to>
    <xdr:cxnSp macro="">
      <xdr:nvCxnSpPr>
        <xdr:cNvPr id="158" name="Straight Arrow Connector 157">
          <a:extLst>
            <a:ext uri="{FF2B5EF4-FFF2-40B4-BE49-F238E27FC236}">
              <a16:creationId xmlns:a16="http://schemas.microsoft.com/office/drawing/2014/main" id="{758356B2-3419-614C-BE96-3B3D66C174C1}"/>
            </a:ext>
          </a:extLst>
        </xdr:cNvPr>
        <xdr:cNvCxnSpPr/>
      </xdr:nvCxnSpPr>
      <xdr:spPr>
        <a:xfrm flipH="1" flipV="1">
          <a:off x="13491953685"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378</xdr:row>
      <xdr:rowOff>73526</xdr:rowOff>
    </xdr:from>
    <xdr:to>
      <xdr:col>8</xdr:col>
      <xdr:colOff>658396</xdr:colOff>
      <xdr:row>378</xdr:row>
      <xdr:rowOff>76868</xdr:rowOff>
    </xdr:to>
    <xdr:cxnSp macro="">
      <xdr:nvCxnSpPr>
        <xdr:cNvPr id="159" name="Straight Arrow Connector 158">
          <a:extLst>
            <a:ext uri="{FF2B5EF4-FFF2-40B4-BE49-F238E27FC236}">
              <a16:creationId xmlns:a16="http://schemas.microsoft.com/office/drawing/2014/main" id="{7DC135DC-0B34-2549-81E0-6297568E9694}"/>
            </a:ext>
          </a:extLst>
        </xdr:cNvPr>
        <xdr:cNvCxnSpPr/>
      </xdr:nvCxnSpPr>
      <xdr:spPr>
        <a:xfrm flipV="1">
          <a:off x="13491639526"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378</xdr:row>
      <xdr:rowOff>141384</xdr:rowOff>
    </xdr:from>
    <xdr:ext cx="864875"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372</xdr:row>
      <xdr:rowOff>91313</xdr:rowOff>
    </xdr:from>
    <xdr:ext cx="864875"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373</xdr:row>
      <xdr:rowOff>9104</xdr:rowOff>
    </xdr:from>
    <xdr:to>
      <xdr:col>3</xdr:col>
      <xdr:colOff>350503</xdr:colOff>
      <xdr:row>378</xdr:row>
      <xdr:rowOff>72831</xdr:rowOff>
    </xdr:to>
    <xdr:cxnSp macro="">
      <xdr:nvCxnSpPr>
        <xdr:cNvPr id="170" name="Straight Connector 169">
          <a:extLst>
            <a:ext uri="{FF2B5EF4-FFF2-40B4-BE49-F238E27FC236}">
              <a16:creationId xmlns:a16="http://schemas.microsoft.com/office/drawing/2014/main" id="{8D4EA8D0-DE20-3741-BC7E-FED7F4EBE8F1}"/>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373</xdr:row>
      <xdr:rowOff>0</xdr:rowOff>
    </xdr:from>
    <xdr:to>
      <xdr:col>8</xdr:col>
      <xdr:colOff>314088</xdr:colOff>
      <xdr:row>378</xdr:row>
      <xdr:rowOff>63727</xdr:rowOff>
    </xdr:to>
    <xdr:cxnSp macro="">
      <xdr:nvCxnSpPr>
        <xdr:cNvPr id="173" name="Straight Connector 172">
          <a:extLst>
            <a:ext uri="{FF2B5EF4-FFF2-40B4-BE49-F238E27FC236}">
              <a16:creationId xmlns:a16="http://schemas.microsoft.com/office/drawing/2014/main" id="{E0665894-65FA-D648-8C88-1B48C13DA357}"/>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374</xdr:row>
      <xdr:rowOff>95864</xdr:rowOff>
    </xdr:from>
    <xdr:ext cx="1349937"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374</xdr:row>
      <xdr:rowOff>77657</xdr:rowOff>
    </xdr:from>
    <xdr:ext cx="1349937"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2</xdr:col>
      <xdr:colOff>450645</xdr:colOff>
      <xdr:row>375</xdr:row>
      <xdr:rowOff>54624</xdr:rowOff>
    </xdr:from>
    <xdr:to>
      <xdr:col>2</xdr:col>
      <xdr:colOff>578100</xdr:colOff>
      <xdr:row>376</xdr:row>
      <xdr:rowOff>4552</xdr:rowOff>
    </xdr:to>
    <xdr:sp macro="" textlink="">
      <xdr:nvSpPr>
        <xdr:cNvPr id="176" name="Oval 175">
          <a:extLst>
            <a:ext uri="{FF2B5EF4-FFF2-40B4-BE49-F238E27FC236}">
              <a16:creationId xmlns:a16="http://schemas.microsoft.com/office/drawing/2014/main" id="{A946E8D8-DA5C-0902-0423-D9564ABA221F}"/>
            </a:ext>
          </a:extLst>
        </xdr:cNvPr>
        <xdr:cNvSpPr/>
      </xdr:nvSpPr>
      <xdr:spPr>
        <a:xfrm>
          <a:off x="13496663262" y="54277706"/>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286774</xdr:colOff>
      <xdr:row>374</xdr:row>
      <xdr:rowOff>186630</xdr:rowOff>
    </xdr:from>
    <xdr:to>
      <xdr:col>7</xdr:col>
      <xdr:colOff>414229</xdr:colOff>
      <xdr:row>375</xdr:row>
      <xdr:rowOff>136559</xdr:rowOff>
    </xdr:to>
    <xdr:sp macro="" textlink="">
      <xdr:nvSpPr>
        <xdr:cNvPr id="177" name="Oval 176">
          <a:extLst>
            <a:ext uri="{FF2B5EF4-FFF2-40B4-BE49-F238E27FC236}">
              <a16:creationId xmlns:a16="http://schemas.microsoft.com/office/drawing/2014/main" id="{523422ED-361D-5F3C-EB26-DBD5BEB2997D}"/>
            </a:ext>
          </a:extLst>
        </xdr:cNvPr>
        <xdr:cNvSpPr/>
      </xdr:nvSpPr>
      <xdr:spPr>
        <a:xfrm>
          <a:off x="13492707599" y="54204874"/>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509821</xdr:colOff>
      <xdr:row>376</xdr:row>
      <xdr:rowOff>45520</xdr:rowOff>
    </xdr:from>
    <xdr:to>
      <xdr:col>2</xdr:col>
      <xdr:colOff>509821</xdr:colOff>
      <xdr:row>378</xdr:row>
      <xdr:rowOff>22759</xdr:rowOff>
    </xdr:to>
    <xdr:cxnSp macro="">
      <xdr:nvCxnSpPr>
        <xdr:cNvPr id="179" name="Straight Connector 178">
          <a:extLst>
            <a:ext uri="{FF2B5EF4-FFF2-40B4-BE49-F238E27FC236}">
              <a16:creationId xmlns:a16="http://schemas.microsoft.com/office/drawing/2014/main" id="{B0C26537-5DA2-1011-3F82-FF900DFB691F}"/>
            </a:ext>
          </a:extLst>
        </xdr:cNvPr>
        <xdr:cNvCxnSpPr/>
      </xdr:nvCxnSpPr>
      <xdr:spPr>
        <a:xfrm>
          <a:off x="13496731541" y="54473441"/>
          <a:ext cx="0" cy="38691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609964</xdr:colOff>
      <xdr:row>375</xdr:row>
      <xdr:rowOff>118352</xdr:rowOff>
    </xdr:from>
    <xdr:to>
      <xdr:col>3</xdr:col>
      <xdr:colOff>327743</xdr:colOff>
      <xdr:row>375</xdr:row>
      <xdr:rowOff>127456</xdr:rowOff>
    </xdr:to>
    <xdr:cxnSp macro="">
      <xdr:nvCxnSpPr>
        <xdr:cNvPr id="180" name="Straight Connector 179">
          <a:extLst>
            <a:ext uri="{FF2B5EF4-FFF2-40B4-BE49-F238E27FC236}">
              <a16:creationId xmlns:a16="http://schemas.microsoft.com/office/drawing/2014/main" id="{FC6DAEEA-4AAC-BE2D-9BF0-7D6E641CE419}"/>
            </a:ext>
          </a:extLst>
        </xdr:cNvPr>
        <xdr:cNvCxnSpPr/>
      </xdr:nvCxnSpPr>
      <xdr:spPr>
        <a:xfrm flipH="1" flipV="1">
          <a:off x="13496089713" y="54341434"/>
          <a:ext cx="541685" cy="910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31865</xdr:colOff>
      <xdr:row>375</xdr:row>
      <xdr:rowOff>27585</xdr:rowOff>
    </xdr:from>
    <xdr:ext cx="864875"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a:t>
              </a:r>
              <a:endParaRPr lang="en-US" sz="1100"/>
            </a:p>
          </xdr:txBody>
        </xdr:sp>
      </mc:Fallback>
    </mc:AlternateContent>
    <xdr:clientData/>
  </xdr:oneCellAnchor>
  <xdr:oneCellAnchor>
    <xdr:from>
      <xdr:col>2</xdr:col>
      <xdr:colOff>13656</xdr:colOff>
      <xdr:row>378</xdr:row>
      <xdr:rowOff>91312</xdr:rowOff>
    </xdr:from>
    <xdr:ext cx="864875"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a:t>
              </a:r>
              <a:endParaRPr lang="en-US" sz="1100"/>
            </a:p>
          </xdr:txBody>
        </xdr:sp>
      </mc:Fallback>
    </mc:AlternateContent>
    <xdr:clientData/>
  </xdr:oneCellAnchor>
  <xdr:twoCellAnchor>
    <xdr:from>
      <xdr:col>7</xdr:col>
      <xdr:colOff>436990</xdr:colOff>
      <xdr:row>375</xdr:row>
      <xdr:rowOff>54624</xdr:rowOff>
    </xdr:from>
    <xdr:to>
      <xdr:col>8</xdr:col>
      <xdr:colOff>304983</xdr:colOff>
      <xdr:row>375</xdr:row>
      <xdr:rowOff>59176</xdr:rowOff>
    </xdr:to>
    <xdr:cxnSp macro="">
      <xdr:nvCxnSpPr>
        <xdr:cNvPr id="185" name="Straight Connector 184">
          <a:extLst>
            <a:ext uri="{FF2B5EF4-FFF2-40B4-BE49-F238E27FC236}">
              <a16:creationId xmlns:a16="http://schemas.microsoft.com/office/drawing/2014/main" id="{593DF84B-4852-9F1F-7502-A2F394761FA0}"/>
            </a:ext>
          </a:extLst>
        </xdr:cNvPr>
        <xdr:cNvCxnSpPr/>
      </xdr:nvCxnSpPr>
      <xdr:spPr>
        <a:xfrm flipH="1" flipV="1">
          <a:off x="13491992939" y="54277706"/>
          <a:ext cx="691899" cy="455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332294</xdr:colOff>
      <xdr:row>375</xdr:row>
      <xdr:rowOff>177527</xdr:rowOff>
    </xdr:from>
    <xdr:to>
      <xdr:col>7</xdr:col>
      <xdr:colOff>336846</xdr:colOff>
      <xdr:row>378</xdr:row>
      <xdr:rowOff>36415</xdr:rowOff>
    </xdr:to>
    <xdr:cxnSp macro="">
      <xdr:nvCxnSpPr>
        <xdr:cNvPr id="187" name="Straight Connector 186">
          <a:extLst>
            <a:ext uri="{FF2B5EF4-FFF2-40B4-BE49-F238E27FC236}">
              <a16:creationId xmlns:a16="http://schemas.microsoft.com/office/drawing/2014/main" id="{8F5A29E7-51BB-B954-296A-D9AC77AE05D0}"/>
            </a:ext>
          </a:extLst>
        </xdr:cNvPr>
        <xdr:cNvCxnSpPr/>
      </xdr:nvCxnSpPr>
      <xdr:spPr>
        <a:xfrm flipH="1">
          <a:off x="13492784982" y="54400609"/>
          <a:ext cx="4552" cy="473405"/>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40969</xdr:colOff>
      <xdr:row>374</xdr:row>
      <xdr:rowOff>168696</xdr:rowOff>
    </xdr:from>
    <xdr:ext cx="86487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6</xdr:col>
      <xdr:colOff>723764</xdr:colOff>
      <xdr:row>378</xdr:row>
      <xdr:rowOff>109520</xdr:rowOff>
    </xdr:from>
    <xdr:ext cx="864875"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3</xdr:col>
      <xdr:colOff>327526</xdr:colOff>
      <xdr:row>482</xdr:row>
      <xdr:rowOff>167106</xdr:rowOff>
    </xdr:from>
    <xdr:to>
      <xdr:col>3</xdr:col>
      <xdr:colOff>344237</xdr:colOff>
      <xdr:row>493</xdr:row>
      <xdr:rowOff>80211</xdr:rowOff>
    </xdr:to>
    <xdr:cxnSp macro="">
      <xdr:nvCxnSpPr>
        <xdr:cNvPr id="191" name="Straight Arrow Connector 190">
          <a:extLst>
            <a:ext uri="{FF2B5EF4-FFF2-40B4-BE49-F238E27FC236}">
              <a16:creationId xmlns:a16="http://schemas.microsoft.com/office/drawing/2014/main" id="{089DEBEB-5627-C24F-A488-2D5C0BC6FB41}"/>
            </a:ext>
          </a:extLst>
        </xdr:cNvPr>
        <xdr:cNvCxnSpPr/>
      </xdr:nvCxnSpPr>
      <xdr:spPr>
        <a:xfrm flipH="1" flipV="1">
          <a:off x="13496073219"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491</xdr:row>
      <xdr:rowOff>73526</xdr:rowOff>
    </xdr:from>
    <xdr:to>
      <xdr:col>3</xdr:col>
      <xdr:colOff>658396</xdr:colOff>
      <xdr:row>491</xdr:row>
      <xdr:rowOff>76868</xdr:rowOff>
    </xdr:to>
    <xdr:cxnSp macro="">
      <xdr:nvCxnSpPr>
        <xdr:cNvPr id="192" name="Straight Arrow Connector 191">
          <a:extLst>
            <a:ext uri="{FF2B5EF4-FFF2-40B4-BE49-F238E27FC236}">
              <a16:creationId xmlns:a16="http://schemas.microsoft.com/office/drawing/2014/main" id="{E016DA55-6513-1E49-896E-943C87762D3E}"/>
            </a:ext>
          </a:extLst>
        </xdr:cNvPr>
        <xdr:cNvCxnSpPr/>
      </xdr:nvCxnSpPr>
      <xdr:spPr>
        <a:xfrm flipV="1">
          <a:off x="13495759060"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491</xdr:row>
      <xdr:rowOff>127728</xdr:rowOff>
    </xdr:from>
    <xdr:ext cx="864875"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485</xdr:row>
      <xdr:rowOff>114073</xdr:rowOff>
    </xdr:from>
    <xdr:ext cx="86487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482</xdr:row>
      <xdr:rowOff>167106</xdr:rowOff>
    </xdr:from>
    <xdr:to>
      <xdr:col>8</xdr:col>
      <xdr:colOff>344237</xdr:colOff>
      <xdr:row>493</xdr:row>
      <xdr:rowOff>80211</xdr:rowOff>
    </xdr:to>
    <xdr:cxnSp macro="">
      <xdr:nvCxnSpPr>
        <xdr:cNvPr id="195" name="Straight Arrow Connector 194">
          <a:extLst>
            <a:ext uri="{FF2B5EF4-FFF2-40B4-BE49-F238E27FC236}">
              <a16:creationId xmlns:a16="http://schemas.microsoft.com/office/drawing/2014/main" id="{67935145-D6BF-9643-8EBB-D32C43AC7E56}"/>
            </a:ext>
          </a:extLst>
        </xdr:cNvPr>
        <xdr:cNvCxnSpPr/>
      </xdr:nvCxnSpPr>
      <xdr:spPr>
        <a:xfrm flipH="1" flipV="1">
          <a:off x="13491953685"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491</xdr:row>
      <xdr:rowOff>73526</xdr:rowOff>
    </xdr:from>
    <xdr:to>
      <xdr:col>8</xdr:col>
      <xdr:colOff>658396</xdr:colOff>
      <xdr:row>491</xdr:row>
      <xdr:rowOff>76868</xdr:rowOff>
    </xdr:to>
    <xdr:cxnSp macro="">
      <xdr:nvCxnSpPr>
        <xdr:cNvPr id="196" name="Straight Arrow Connector 195">
          <a:extLst>
            <a:ext uri="{FF2B5EF4-FFF2-40B4-BE49-F238E27FC236}">
              <a16:creationId xmlns:a16="http://schemas.microsoft.com/office/drawing/2014/main" id="{54B3FB90-50B4-F543-8AEB-DBF9D67FE192}"/>
            </a:ext>
          </a:extLst>
        </xdr:cNvPr>
        <xdr:cNvCxnSpPr/>
      </xdr:nvCxnSpPr>
      <xdr:spPr>
        <a:xfrm flipV="1">
          <a:off x="13491639526"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491</xdr:row>
      <xdr:rowOff>141384</xdr:rowOff>
    </xdr:from>
    <xdr:ext cx="86487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485</xdr:row>
      <xdr:rowOff>91313</xdr:rowOff>
    </xdr:from>
    <xdr:ext cx="864875"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486</xdr:row>
      <xdr:rowOff>9104</xdr:rowOff>
    </xdr:from>
    <xdr:to>
      <xdr:col>3</xdr:col>
      <xdr:colOff>350503</xdr:colOff>
      <xdr:row>491</xdr:row>
      <xdr:rowOff>72831</xdr:rowOff>
    </xdr:to>
    <xdr:cxnSp macro="">
      <xdr:nvCxnSpPr>
        <xdr:cNvPr id="199" name="Straight Connector 198">
          <a:extLst>
            <a:ext uri="{FF2B5EF4-FFF2-40B4-BE49-F238E27FC236}">
              <a16:creationId xmlns:a16="http://schemas.microsoft.com/office/drawing/2014/main" id="{C68F98BF-E3F3-294C-865D-750E656F5E43}"/>
            </a:ext>
          </a:extLst>
        </xdr:cNvPr>
        <xdr:cNvCxnSpPr/>
      </xdr:nvCxnSpPr>
      <xdr:spPr>
        <a:xfrm>
          <a:off x="13496066953" y="53822509"/>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486</xdr:row>
      <xdr:rowOff>0</xdr:rowOff>
    </xdr:from>
    <xdr:to>
      <xdr:col>8</xdr:col>
      <xdr:colOff>314088</xdr:colOff>
      <xdr:row>491</xdr:row>
      <xdr:rowOff>63727</xdr:rowOff>
    </xdr:to>
    <xdr:cxnSp macro="">
      <xdr:nvCxnSpPr>
        <xdr:cNvPr id="200" name="Straight Connector 199">
          <a:extLst>
            <a:ext uri="{FF2B5EF4-FFF2-40B4-BE49-F238E27FC236}">
              <a16:creationId xmlns:a16="http://schemas.microsoft.com/office/drawing/2014/main" id="{9C21F5D1-7DAD-C742-8A6A-3800A9C2B9BD}"/>
            </a:ext>
          </a:extLst>
        </xdr:cNvPr>
        <xdr:cNvCxnSpPr/>
      </xdr:nvCxnSpPr>
      <xdr:spPr>
        <a:xfrm>
          <a:off x="13491983834" y="53813405"/>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518927</xdr:colOff>
      <xdr:row>488</xdr:row>
      <xdr:rowOff>59448</xdr:rowOff>
    </xdr:from>
    <xdr:ext cx="1349937"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186880</xdr:colOff>
      <xdr:row>486</xdr:row>
      <xdr:rowOff>174854</xdr:rowOff>
    </xdr:from>
    <xdr:ext cx="1378437" cy="31803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=400−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𝑦=400−</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5</xdr:col>
      <xdr:colOff>782939</xdr:colOff>
      <xdr:row>490</xdr:row>
      <xdr:rowOff>177526</xdr:rowOff>
    </xdr:from>
    <xdr:to>
      <xdr:col>6</xdr:col>
      <xdr:colOff>86487</xdr:colOff>
      <xdr:row>491</xdr:row>
      <xdr:rowOff>127456</xdr:rowOff>
    </xdr:to>
    <xdr:sp macro="" textlink="">
      <xdr:nvSpPr>
        <xdr:cNvPr id="204" name="Oval 203">
          <a:extLst>
            <a:ext uri="{FF2B5EF4-FFF2-40B4-BE49-F238E27FC236}">
              <a16:creationId xmlns:a16="http://schemas.microsoft.com/office/drawing/2014/main" id="{F4E71AA3-007D-9742-A332-00E3133768F8}"/>
            </a:ext>
          </a:extLst>
        </xdr:cNvPr>
        <xdr:cNvSpPr/>
      </xdr:nvSpPr>
      <xdr:spPr>
        <a:xfrm>
          <a:off x="13493859248" y="62630573"/>
          <a:ext cx="127455" cy="1547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245807</xdr:colOff>
      <xdr:row>485</xdr:row>
      <xdr:rowOff>168424</xdr:rowOff>
    </xdr:from>
    <xdr:to>
      <xdr:col>3</xdr:col>
      <xdr:colOff>373262</xdr:colOff>
      <xdr:row>486</xdr:row>
      <xdr:rowOff>118352</xdr:rowOff>
    </xdr:to>
    <xdr:sp macro="" textlink="">
      <xdr:nvSpPr>
        <xdr:cNvPr id="213" name="Oval 212">
          <a:extLst>
            <a:ext uri="{FF2B5EF4-FFF2-40B4-BE49-F238E27FC236}">
              <a16:creationId xmlns:a16="http://schemas.microsoft.com/office/drawing/2014/main" id="{65F13833-03A0-CE71-EE48-77F281BADF5B}"/>
            </a:ext>
          </a:extLst>
        </xdr:cNvPr>
        <xdr:cNvSpPr/>
      </xdr:nvSpPr>
      <xdr:spPr>
        <a:xfrm>
          <a:off x="13496044194" y="61597277"/>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0</xdr:col>
      <xdr:colOff>578102</xdr:colOff>
      <xdr:row>486</xdr:row>
      <xdr:rowOff>40969</xdr:rowOff>
    </xdr:from>
    <xdr:to>
      <xdr:col>3</xdr:col>
      <xdr:colOff>245807</xdr:colOff>
      <xdr:row>491</xdr:row>
      <xdr:rowOff>63728</xdr:rowOff>
    </xdr:to>
    <xdr:cxnSp macro="">
      <xdr:nvCxnSpPr>
        <xdr:cNvPr id="214" name="Straight Connector 213">
          <a:extLst>
            <a:ext uri="{FF2B5EF4-FFF2-40B4-BE49-F238E27FC236}">
              <a16:creationId xmlns:a16="http://schemas.microsoft.com/office/drawing/2014/main" id="{CDE0922F-B6A8-E2D4-B956-A22ABB19349D}"/>
            </a:ext>
          </a:extLst>
        </xdr:cNvPr>
        <xdr:cNvCxnSpPr>
          <a:cxnSpLocks/>
          <a:stCxn id="213" idx="6"/>
        </xdr:cNvCxnSpPr>
      </xdr:nvCxnSpPr>
      <xdr:spPr>
        <a:xfrm>
          <a:off x="13496171649" y="62903693"/>
          <a:ext cx="2139425" cy="1046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732870</xdr:colOff>
      <xdr:row>488</xdr:row>
      <xdr:rowOff>82209</xdr:rowOff>
    </xdr:from>
    <xdr:ext cx="134993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oneCellAnchor>
    <xdr:from>
      <xdr:col>0</xdr:col>
      <xdr:colOff>141112</xdr:colOff>
      <xdr:row>491</xdr:row>
      <xdr:rowOff>91312</xdr:rowOff>
    </xdr:from>
    <xdr:ext cx="864875"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6</xdr:col>
      <xdr:colOff>68282</xdr:colOff>
      <xdr:row>483</xdr:row>
      <xdr:rowOff>95592</xdr:rowOff>
    </xdr:from>
    <xdr:to>
      <xdr:col>8</xdr:col>
      <xdr:colOff>345951</xdr:colOff>
      <xdr:row>491</xdr:row>
      <xdr:rowOff>27312</xdr:rowOff>
    </xdr:to>
    <xdr:cxnSp macro="">
      <xdr:nvCxnSpPr>
        <xdr:cNvPr id="218" name="Straight Connector 217">
          <a:extLst>
            <a:ext uri="{FF2B5EF4-FFF2-40B4-BE49-F238E27FC236}">
              <a16:creationId xmlns:a16="http://schemas.microsoft.com/office/drawing/2014/main" id="{4BE7EDA0-2CA1-C794-B22D-CA892258C877}"/>
            </a:ext>
          </a:extLst>
        </xdr:cNvPr>
        <xdr:cNvCxnSpPr/>
      </xdr:nvCxnSpPr>
      <xdr:spPr>
        <a:xfrm>
          <a:off x="13491951971" y="63572832"/>
          <a:ext cx="1925482" cy="1570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104697</xdr:colOff>
      <xdr:row>482</xdr:row>
      <xdr:rowOff>173250</xdr:rowOff>
    </xdr:from>
    <xdr:ext cx="864875" cy="318036"/>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833</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3</m:t>
                        </m:r>
                      </m:den>
                    </m:f>
                  </m:oMath>
                </m:oMathPara>
              </a14:m>
              <a:endParaRPr lang="en-US" sz="1100"/>
            </a:p>
          </xdr:txBody>
        </xdr:sp>
      </mc:Choice>
      <mc:Fallback xmlns="">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833 1/3</a:t>
              </a:r>
              <a:endParaRPr lang="en-US" sz="1100"/>
            </a:p>
          </xdr:txBody>
        </xdr:sp>
      </mc:Fallback>
    </mc:AlternateContent>
    <xdr:clientData/>
  </xdr:oneCellAnchor>
  <xdr:oneCellAnchor>
    <xdr:from>
      <xdr:col>6</xdr:col>
      <xdr:colOff>109496</xdr:colOff>
      <xdr:row>486</xdr:row>
      <xdr:rowOff>20087</xdr:rowOff>
    </xdr:from>
    <xdr:ext cx="1378437" cy="318036"/>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=833</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a:t>
              </a:r>
              <a:r>
                <a:rPr lang="he-IL" sz="1100" b="0" i="0">
                  <a:solidFill>
                    <a:srgbClr val="FF0000"/>
                  </a:solidFill>
                  <a:latin typeface="Cambria Math" panose="02040503050406030204" pitchFamily="18" charset="0"/>
                </a:rPr>
                <a:t>833 1/3</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3</xdr:col>
      <xdr:colOff>327526</xdr:colOff>
      <xdr:row>529</xdr:row>
      <xdr:rowOff>167106</xdr:rowOff>
    </xdr:from>
    <xdr:to>
      <xdr:col>3</xdr:col>
      <xdr:colOff>344237</xdr:colOff>
      <xdr:row>540</xdr:row>
      <xdr:rowOff>80211</xdr:rowOff>
    </xdr:to>
    <xdr:cxnSp macro="">
      <xdr:nvCxnSpPr>
        <xdr:cNvPr id="222" name="Straight Arrow Connector 221">
          <a:extLst>
            <a:ext uri="{FF2B5EF4-FFF2-40B4-BE49-F238E27FC236}">
              <a16:creationId xmlns:a16="http://schemas.microsoft.com/office/drawing/2014/main" id="{DB828AD0-A675-6046-96CA-73E84AC9F3F7}"/>
            </a:ext>
          </a:extLst>
        </xdr:cNvPr>
        <xdr:cNvCxnSpPr/>
      </xdr:nvCxnSpPr>
      <xdr:spPr>
        <a:xfrm flipH="1" flipV="1">
          <a:off x="13503258796" y="63438386"/>
          <a:ext cx="16711" cy="216419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538</xdr:row>
      <xdr:rowOff>73526</xdr:rowOff>
    </xdr:from>
    <xdr:to>
      <xdr:col>3</xdr:col>
      <xdr:colOff>658396</xdr:colOff>
      <xdr:row>538</xdr:row>
      <xdr:rowOff>76868</xdr:rowOff>
    </xdr:to>
    <xdr:cxnSp macro="">
      <xdr:nvCxnSpPr>
        <xdr:cNvPr id="223" name="Straight Arrow Connector 222">
          <a:extLst>
            <a:ext uri="{FF2B5EF4-FFF2-40B4-BE49-F238E27FC236}">
              <a16:creationId xmlns:a16="http://schemas.microsoft.com/office/drawing/2014/main" id="{EB34C038-F723-AE4B-A230-BB7BDB2D5633}"/>
            </a:ext>
          </a:extLst>
        </xdr:cNvPr>
        <xdr:cNvCxnSpPr/>
      </xdr:nvCxnSpPr>
      <xdr:spPr>
        <a:xfrm flipV="1">
          <a:off x="13502944637" y="65186607"/>
          <a:ext cx="2787949"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436990</xdr:colOff>
      <xdr:row>538</xdr:row>
      <xdr:rowOff>141384</xdr:rowOff>
    </xdr:from>
    <xdr:ext cx="864875"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7,000</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7,000</a:t>
              </a:r>
              <a:endParaRPr lang="en-US" sz="1100"/>
            </a:p>
          </xdr:txBody>
        </xdr:sp>
      </mc:Fallback>
    </mc:AlternateContent>
    <xdr:clientData/>
  </xdr:oneCellAnchor>
  <xdr:twoCellAnchor>
    <xdr:from>
      <xdr:col>1</xdr:col>
      <xdr:colOff>806540</xdr:colOff>
      <xdr:row>530</xdr:row>
      <xdr:rowOff>95592</xdr:rowOff>
    </xdr:from>
    <xdr:to>
      <xdr:col>3</xdr:col>
      <xdr:colOff>345951</xdr:colOff>
      <xdr:row>533</xdr:row>
      <xdr:rowOff>126398</xdr:rowOff>
    </xdr:to>
    <xdr:cxnSp macro="">
      <xdr:nvCxnSpPr>
        <xdr:cNvPr id="229" name="Straight Connector 228">
          <a:extLst>
            <a:ext uri="{FF2B5EF4-FFF2-40B4-BE49-F238E27FC236}">
              <a16:creationId xmlns:a16="http://schemas.microsoft.com/office/drawing/2014/main" id="{8D61B885-2B5F-A649-BE29-A27C0A1B9786}"/>
            </a:ext>
          </a:extLst>
        </xdr:cNvPr>
        <xdr:cNvCxnSpPr/>
      </xdr:nvCxnSpPr>
      <xdr:spPr>
        <a:xfrm>
          <a:off x="13507380068" y="71576729"/>
          <a:ext cx="1188605" cy="64474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104697</xdr:colOff>
      <xdr:row>529</xdr:row>
      <xdr:rowOff>173250</xdr:rowOff>
    </xdr:from>
    <xdr:ext cx="864875" cy="17209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1</xdr:col>
      <xdr:colOff>686636</xdr:colOff>
      <xdr:row>533</xdr:row>
      <xdr:rowOff>57146</xdr:rowOff>
    </xdr:from>
    <xdr:to>
      <xdr:col>1</xdr:col>
      <xdr:colOff>814781</xdr:colOff>
      <xdr:row>534</xdr:row>
      <xdr:rowOff>7076</xdr:rowOff>
    </xdr:to>
    <xdr:sp macro="" textlink="">
      <xdr:nvSpPr>
        <xdr:cNvPr id="233" name="Oval 232">
          <a:extLst>
            <a:ext uri="{FF2B5EF4-FFF2-40B4-BE49-F238E27FC236}">
              <a16:creationId xmlns:a16="http://schemas.microsoft.com/office/drawing/2014/main" id="{E96D0375-1B2A-09BA-BD7A-A296AB90DEE3}"/>
            </a:ext>
          </a:extLst>
        </xdr:cNvPr>
        <xdr:cNvSpPr/>
      </xdr:nvSpPr>
      <xdr:spPr>
        <a:xfrm>
          <a:off x="13508560432" y="72561506"/>
          <a:ext cx="128145" cy="154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1</xdr:col>
      <xdr:colOff>10980</xdr:colOff>
      <xdr:row>533</xdr:row>
      <xdr:rowOff>185877</xdr:rowOff>
    </xdr:from>
    <xdr:to>
      <xdr:col>1</xdr:col>
      <xdr:colOff>707088</xdr:colOff>
      <xdr:row>538</xdr:row>
      <xdr:rowOff>69539</xdr:rowOff>
    </xdr:to>
    <xdr:cxnSp macro="">
      <xdr:nvCxnSpPr>
        <xdr:cNvPr id="234" name="Straight Connector 233">
          <a:extLst>
            <a:ext uri="{FF2B5EF4-FFF2-40B4-BE49-F238E27FC236}">
              <a16:creationId xmlns:a16="http://schemas.microsoft.com/office/drawing/2014/main" id="{C46D1D22-00B9-4996-C16E-6C616C471577}"/>
            </a:ext>
          </a:extLst>
        </xdr:cNvPr>
        <xdr:cNvCxnSpPr>
          <a:cxnSpLocks/>
        </xdr:cNvCxnSpPr>
      </xdr:nvCxnSpPr>
      <xdr:spPr>
        <a:xfrm>
          <a:off x="13550441788" y="74211871"/>
          <a:ext cx="696108" cy="90844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740331</xdr:colOff>
      <xdr:row>534</xdr:row>
      <xdr:rowOff>77642</xdr:rowOff>
    </xdr:from>
    <xdr:to>
      <xdr:col>1</xdr:col>
      <xdr:colOff>752369</xdr:colOff>
      <xdr:row>538</xdr:row>
      <xdr:rowOff>54170</xdr:rowOff>
    </xdr:to>
    <xdr:cxnSp macro="">
      <xdr:nvCxnSpPr>
        <xdr:cNvPr id="236" name="Straight Connector 235">
          <a:extLst>
            <a:ext uri="{FF2B5EF4-FFF2-40B4-BE49-F238E27FC236}">
              <a16:creationId xmlns:a16="http://schemas.microsoft.com/office/drawing/2014/main" id="{971F5EC8-38D2-3D47-AEA2-FBBACFD85622}"/>
            </a:ext>
          </a:extLst>
        </xdr:cNvPr>
        <xdr:cNvCxnSpPr/>
      </xdr:nvCxnSpPr>
      <xdr:spPr>
        <a:xfrm>
          <a:off x="13508622844" y="73400580"/>
          <a:ext cx="12038" cy="79510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27915</xdr:colOff>
      <xdr:row>533</xdr:row>
      <xdr:rowOff>159578</xdr:rowOff>
    </xdr:from>
    <xdr:to>
      <xdr:col>3</xdr:col>
      <xdr:colOff>312986</xdr:colOff>
      <xdr:row>533</xdr:row>
      <xdr:rowOff>162512</xdr:rowOff>
    </xdr:to>
    <xdr:cxnSp macro="">
      <xdr:nvCxnSpPr>
        <xdr:cNvPr id="237" name="Straight Connector 236">
          <a:extLst>
            <a:ext uri="{FF2B5EF4-FFF2-40B4-BE49-F238E27FC236}">
              <a16:creationId xmlns:a16="http://schemas.microsoft.com/office/drawing/2014/main" id="{0D9751CB-8B2C-7C47-A6D5-2395E7F1886D}"/>
            </a:ext>
          </a:extLst>
        </xdr:cNvPr>
        <xdr:cNvCxnSpPr/>
      </xdr:nvCxnSpPr>
      <xdr:spPr>
        <a:xfrm flipH="1">
          <a:off x="13507413033" y="73277872"/>
          <a:ext cx="1109668" cy="293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74602</xdr:colOff>
      <xdr:row>533</xdr:row>
      <xdr:rowOff>70928</xdr:rowOff>
    </xdr:from>
    <xdr:ext cx="864875" cy="172098"/>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1</xdr:col>
      <xdr:colOff>346706</xdr:colOff>
      <xdr:row>538</xdr:row>
      <xdr:rowOff>123327</xdr:rowOff>
    </xdr:from>
    <xdr:ext cx="864875" cy="1720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a:t>
              </a:r>
              <a:endParaRPr lang="en-US" sz="1100"/>
            </a:p>
          </xdr:txBody>
        </xdr:sp>
      </mc:Fallback>
    </mc:AlternateContent>
    <xdr:clientData/>
  </xdr:oneCellAnchor>
  <xdr:oneCellAnchor>
    <xdr:from>
      <xdr:col>1</xdr:col>
      <xdr:colOff>189673</xdr:colOff>
      <xdr:row>531</xdr:row>
      <xdr:rowOff>42372</xdr:rowOff>
    </xdr:from>
    <xdr:ext cx="2253104" cy="172098"/>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=900−0.1</m:t>
                    </m:r>
                    <m:r>
                      <a:rPr lang="en-US" sz="1100" b="0" i="1">
                        <a:latin typeface="Cambria Math" panose="02040503050406030204" pitchFamily="18" charset="0"/>
                      </a:rPr>
                      <m:t>𝑥</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𝑦=900−0.1𝑥</a:t>
              </a:r>
              <a:endParaRPr lang="en-US" sz="1100"/>
            </a:p>
          </xdr:txBody>
        </xdr:sp>
      </mc:Fallback>
    </mc:AlternateContent>
    <xdr:clientData/>
  </xdr:oneCellAnchor>
  <xdr:oneCellAnchor>
    <xdr:from>
      <xdr:col>1</xdr:col>
      <xdr:colOff>160499</xdr:colOff>
      <xdr:row>530</xdr:row>
      <xdr:rowOff>79752</xdr:rowOff>
    </xdr:from>
    <xdr:ext cx="172098" cy="2168836"/>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=1,400−0.2</m:t>
                    </m:r>
                    <m:r>
                      <a:rPr lang="en-US" sz="1100" b="0" i="1">
                        <a:latin typeface="Cambria Math" panose="02040503050406030204" pitchFamily="18" charset="0"/>
                      </a:rPr>
                      <m:t>𝑥</m:t>
                    </m:r>
                  </m:oMath>
                </m:oMathPara>
              </a14:m>
              <a:endParaRPr lang="en-US" sz="1100"/>
            </a:p>
          </xdr:txBody>
        </xdr:sp>
      </mc:Choice>
      <mc:Fallback xmlns="">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𝑦=1,400−0.2𝑥</a:t>
              </a:r>
              <a:endParaRPr lang="en-US" sz="1100"/>
            </a:p>
          </xdr:txBody>
        </xdr:sp>
      </mc:Fallback>
    </mc:AlternateContent>
    <xdr:clientData/>
  </xdr:oneCellAnchor>
  <xdr:twoCellAnchor>
    <xdr:from>
      <xdr:col>3</xdr:col>
      <xdr:colOff>132365</xdr:colOff>
      <xdr:row>108</xdr:row>
      <xdr:rowOff>15876</xdr:rowOff>
    </xdr:from>
    <xdr:to>
      <xdr:col>3</xdr:col>
      <xdr:colOff>134938</xdr:colOff>
      <xdr:row>109</xdr:row>
      <xdr:rowOff>177307</xdr:rowOff>
    </xdr:to>
    <xdr:cxnSp macro="">
      <xdr:nvCxnSpPr>
        <xdr:cNvPr id="181" name="Straight Arrow Connector 180">
          <a:extLst>
            <a:ext uri="{FF2B5EF4-FFF2-40B4-BE49-F238E27FC236}">
              <a16:creationId xmlns:a16="http://schemas.microsoft.com/office/drawing/2014/main" id="{21730CD8-6DB7-A4D2-B1C8-E339DA1D142B}"/>
            </a:ext>
          </a:extLst>
        </xdr:cNvPr>
        <xdr:cNvCxnSpPr/>
      </xdr:nvCxnSpPr>
      <xdr:spPr>
        <a:xfrm>
          <a:off x="13522380562" y="22395657"/>
          <a:ext cx="2573" cy="363838"/>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158749</xdr:colOff>
      <xdr:row>108</xdr:row>
      <xdr:rowOff>36256</xdr:rowOff>
    </xdr:from>
    <xdr:to>
      <xdr:col>4</xdr:col>
      <xdr:colOff>163256</xdr:colOff>
      <xdr:row>109</xdr:row>
      <xdr:rowOff>198438</xdr:rowOff>
    </xdr:to>
    <xdr:cxnSp macro="">
      <xdr:nvCxnSpPr>
        <xdr:cNvPr id="182" name="Straight Arrow Connector 181">
          <a:extLst>
            <a:ext uri="{FF2B5EF4-FFF2-40B4-BE49-F238E27FC236}">
              <a16:creationId xmlns:a16="http://schemas.microsoft.com/office/drawing/2014/main" id="{8A4BD543-74EC-0036-37A3-4803BFAD6C12}"/>
            </a:ext>
          </a:extLst>
        </xdr:cNvPr>
        <xdr:cNvCxnSpPr/>
      </xdr:nvCxnSpPr>
      <xdr:spPr>
        <a:xfrm>
          <a:off x="13521526744" y="22416037"/>
          <a:ext cx="4507" cy="36458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210238</xdr:colOff>
      <xdr:row>127</xdr:row>
      <xdr:rowOff>60068</xdr:rowOff>
    </xdr:from>
    <xdr:to>
      <xdr:col>4</xdr:col>
      <xdr:colOff>218819</xdr:colOff>
      <xdr:row>128</xdr:row>
      <xdr:rowOff>124426</xdr:rowOff>
    </xdr:to>
    <xdr:cxnSp macro="">
      <xdr:nvCxnSpPr>
        <xdr:cNvPr id="188" name="Straight Arrow Connector 187">
          <a:extLst>
            <a:ext uri="{FF2B5EF4-FFF2-40B4-BE49-F238E27FC236}">
              <a16:creationId xmlns:a16="http://schemas.microsoft.com/office/drawing/2014/main" id="{20853010-1043-9349-93B6-77C33EC1F938}"/>
            </a:ext>
          </a:extLst>
        </xdr:cNvPr>
        <xdr:cNvCxnSpPr/>
      </xdr:nvCxnSpPr>
      <xdr:spPr>
        <a:xfrm>
          <a:off x="13547153403" y="23084698"/>
          <a:ext cx="8581" cy="26818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603398</xdr:colOff>
      <xdr:row>127</xdr:row>
      <xdr:rowOff>19550</xdr:rowOff>
    </xdr:from>
    <xdr:to>
      <xdr:col>4</xdr:col>
      <xdr:colOff>728830</xdr:colOff>
      <xdr:row>127</xdr:row>
      <xdr:rowOff>176340</xdr:rowOff>
    </xdr:to>
    <xdr:sp macro="" textlink="">
      <xdr:nvSpPr>
        <xdr:cNvPr id="203" name="Smiley Face 202">
          <a:extLst>
            <a:ext uri="{FF2B5EF4-FFF2-40B4-BE49-F238E27FC236}">
              <a16:creationId xmlns:a16="http://schemas.microsoft.com/office/drawing/2014/main" id="{1B7AEB9F-4602-7BC3-0475-3CB1CC195696}"/>
            </a:ext>
          </a:extLst>
        </xdr:cNvPr>
        <xdr:cNvSpPr/>
      </xdr:nvSpPr>
      <xdr:spPr>
        <a:xfrm>
          <a:off x="13520961170" y="26383956"/>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86383</xdr:colOff>
      <xdr:row>128</xdr:row>
      <xdr:rowOff>27242</xdr:rowOff>
    </xdr:from>
    <xdr:to>
      <xdr:col>3</xdr:col>
      <xdr:colOff>211815</xdr:colOff>
      <xdr:row>128</xdr:row>
      <xdr:rowOff>184032</xdr:rowOff>
    </xdr:to>
    <xdr:sp macro="" textlink="">
      <xdr:nvSpPr>
        <xdr:cNvPr id="205" name="Smiley Face 204">
          <a:extLst>
            <a:ext uri="{FF2B5EF4-FFF2-40B4-BE49-F238E27FC236}">
              <a16:creationId xmlns:a16="http://schemas.microsoft.com/office/drawing/2014/main" id="{901A3C7C-FD5D-000E-6793-9589F959FB98}"/>
            </a:ext>
          </a:extLst>
        </xdr:cNvPr>
        <xdr:cNvSpPr/>
      </xdr:nvSpPr>
      <xdr:spPr>
        <a:xfrm>
          <a:off x="13522303685" y="26594055"/>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716791</xdr:colOff>
      <xdr:row>154</xdr:row>
      <xdr:rowOff>63686</xdr:rowOff>
    </xdr:from>
    <xdr:to>
      <xdr:col>4</xdr:col>
      <xdr:colOff>725372</xdr:colOff>
      <xdr:row>155</xdr:row>
      <xdr:rowOff>128044</xdr:rowOff>
    </xdr:to>
    <xdr:cxnSp macro="">
      <xdr:nvCxnSpPr>
        <xdr:cNvPr id="206" name="Straight Arrow Connector 205">
          <a:extLst>
            <a:ext uri="{FF2B5EF4-FFF2-40B4-BE49-F238E27FC236}">
              <a16:creationId xmlns:a16="http://schemas.microsoft.com/office/drawing/2014/main" id="{4F49E8EE-0D7A-264A-8C4C-E74971E4C44C}"/>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154</xdr:row>
      <xdr:rowOff>16283</xdr:rowOff>
    </xdr:from>
    <xdr:to>
      <xdr:col>4</xdr:col>
      <xdr:colOff>220411</xdr:colOff>
      <xdr:row>154</xdr:row>
      <xdr:rowOff>173073</xdr:rowOff>
    </xdr:to>
    <xdr:sp macro="" textlink="">
      <xdr:nvSpPr>
        <xdr:cNvPr id="207" name="Smiley Face 206">
          <a:extLst>
            <a:ext uri="{FF2B5EF4-FFF2-40B4-BE49-F238E27FC236}">
              <a16:creationId xmlns:a16="http://schemas.microsoft.com/office/drawing/2014/main" id="{5A9C0FE9-F587-EB42-A66F-413543BDDFC5}"/>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155</xdr:row>
      <xdr:rowOff>39500</xdr:rowOff>
    </xdr:from>
    <xdr:to>
      <xdr:col>3</xdr:col>
      <xdr:colOff>228853</xdr:colOff>
      <xdr:row>155</xdr:row>
      <xdr:rowOff>196290</xdr:rowOff>
    </xdr:to>
    <xdr:sp macro="" textlink="">
      <xdr:nvSpPr>
        <xdr:cNvPr id="208" name="Smiley Face 207">
          <a:extLst>
            <a:ext uri="{FF2B5EF4-FFF2-40B4-BE49-F238E27FC236}">
              <a16:creationId xmlns:a16="http://schemas.microsoft.com/office/drawing/2014/main" id="{F8EFE076-7AB1-E246-A54C-538C03B0D28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159</xdr:row>
      <xdr:rowOff>68746</xdr:rowOff>
    </xdr:from>
    <xdr:to>
      <xdr:col>3</xdr:col>
      <xdr:colOff>282222</xdr:colOff>
      <xdr:row>168</xdr:row>
      <xdr:rowOff>32565</xdr:rowOff>
    </xdr:to>
    <xdr:cxnSp macro="">
      <xdr:nvCxnSpPr>
        <xdr:cNvPr id="210" name="Straight Arrow Connector 209">
          <a:extLst>
            <a:ext uri="{FF2B5EF4-FFF2-40B4-BE49-F238E27FC236}">
              <a16:creationId xmlns:a16="http://schemas.microsoft.com/office/drawing/2014/main" id="{F8C40883-B838-B4B7-FA52-356F03271E79}"/>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167</xdr:row>
      <xdr:rowOff>83221</xdr:rowOff>
    </xdr:from>
    <xdr:to>
      <xdr:col>3</xdr:col>
      <xdr:colOff>528262</xdr:colOff>
      <xdr:row>167</xdr:row>
      <xdr:rowOff>97693</xdr:rowOff>
    </xdr:to>
    <xdr:cxnSp macro="">
      <xdr:nvCxnSpPr>
        <xdr:cNvPr id="211" name="Straight Arrow Connector 210">
          <a:extLst>
            <a:ext uri="{FF2B5EF4-FFF2-40B4-BE49-F238E27FC236}">
              <a16:creationId xmlns:a16="http://schemas.microsoft.com/office/drawing/2014/main" id="{D1515677-BF70-4C19-85E1-356AE51C40F3}"/>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161</xdr:row>
      <xdr:rowOff>166439</xdr:rowOff>
    </xdr:from>
    <xdr:to>
      <xdr:col>3</xdr:col>
      <xdr:colOff>285840</xdr:colOff>
      <xdr:row>167</xdr:row>
      <xdr:rowOff>90456</xdr:rowOff>
    </xdr:to>
    <xdr:cxnSp macro="">
      <xdr:nvCxnSpPr>
        <xdr:cNvPr id="227" name="Straight Connector 226">
          <a:extLst>
            <a:ext uri="{FF2B5EF4-FFF2-40B4-BE49-F238E27FC236}">
              <a16:creationId xmlns:a16="http://schemas.microsoft.com/office/drawing/2014/main" id="{BA77A258-28EC-A47B-6811-0E2547E7976A}"/>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161</xdr:row>
      <xdr:rowOff>100008</xdr:rowOff>
    </xdr:from>
    <xdr:ext cx="146157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164</xdr:row>
      <xdr:rowOff>121719</xdr:rowOff>
    </xdr:from>
    <xdr:ext cx="1461577"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159</xdr:row>
      <xdr:rowOff>68746</xdr:rowOff>
    </xdr:from>
    <xdr:to>
      <xdr:col>8</xdr:col>
      <xdr:colOff>282222</xdr:colOff>
      <xdr:row>168</xdr:row>
      <xdr:rowOff>32565</xdr:rowOff>
    </xdr:to>
    <xdr:cxnSp macro="">
      <xdr:nvCxnSpPr>
        <xdr:cNvPr id="235" name="Straight Arrow Connector 234">
          <a:extLst>
            <a:ext uri="{FF2B5EF4-FFF2-40B4-BE49-F238E27FC236}">
              <a16:creationId xmlns:a16="http://schemas.microsoft.com/office/drawing/2014/main" id="{CEF6748A-A6AF-AC45-9DD9-4EAA60FF753F}"/>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167</xdr:row>
      <xdr:rowOff>83221</xdr:rowOff>
    </xdr:from>
    <xdr:to>
      <xdr:col>8</xdr:col>
      <xdr:colOff>528262</xdr:colOff>
      <xdr:row>167</xdr:row>
      <xdr:rowOff>97693</xdr:rowOff>
    </xdr:to>
    <xdr:cxnSp macro="">
      <xdr:nvCxnSpPr>
        <xdr:cNvPr id="238" name="Straight Arrow Connector 237">
          <a:extLst>
            <a:ext uri="{FF2B5EF4-FFF2-40B4-BE49-F238E27FC236}">
              <a16:creationId xmlns:a16="http://schemas.microsoft.com/office/drawing/2014/main" id="{F79F21EF-1D17-2547-AA6A-68E1BE101BB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163</xdr:row>
      <xdr:rowOff>90456</xdr:rowOff>
    </xdr:from>
    <xdr:to>
      <xdr:col>8</xdr:col>
      <xdr:colOff>274986</xdr:colOff>
      <xdr:row>167</xdr:row>
      <xdr:rowOff>90456</xdr:rowOff>
    </xdr:to>
    <xdr:cxnSp macro="">
      <xdr:nvCxnSpPr>
        <xdr:cNvPr id="239" name="Straight Connector 238">
          <a:extLst>
            <a:ext uri="{FF2B5EF4-FFF2-40B4-BE49-F238E27FC236}">
              <a16:creationId xmlns:a16="http://schemas.microsoft.com/office/drawing/2014/main" id="{59B01F47-527C-D34A-9065-D88E7D7CAA2F}"/>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163</xdr:row>
      <xdr:rowOff>13170</xdr:rowOff>
    </xdr:from>
    <xdr:ext cx="1461577"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720029</xdr:colOff>
      <xdr:row>165</xdr:row>
      <xdr:rowOff>52971</xdr:rowOff>
    </xdr:from>
    <xdr:ext cx="1461577" cy="172227"/>
    <mc:AlternateContent xmlns:mc="http://schemas.openxmlformats.org/markup-compatibility/2006" xmlns:a14="http://schemas.microsoft.com/office/drawing/2010/main">
      <mc:Choice Requires="a14">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390771</xdr:colOff>
      <xdr:row>154</xdr:row>
      <xdr:rowOff>114481</xdr:rowOff>
    </xdr:from>
    <xdr:ext cx="1378357"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161</xdr:row>
      <xdr:rowOff>95884</xdr:rowOff>
    </xdr:from>
    <xdr:to>
      <xdr:col>3</xdr:col>
      <xdr:colOff>325339</xdr:colOff>
      <xdr:row>162</xdr:row>
      <xdr:rowOff>50053</xdr:rowOff>
    </xdr:to>
    <xdr:sp macro="" textlink="">
      <xdr:nvSpPr>
        <xdr:cNvPr id="248" name="Smiley Face 247">
          <a:extLst>
            <a:ext uri="{FF2B5EF4-FFF2-40B4-BE49-F238E27FC236}">
              <a16:creationId xmlns:a16="http://schemas.microsoft.com/office/drawing/2014/main" id="{43BD0025-9E40-587F-815B-81DA57314BF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166</xdr:row>
      <xdr:rowOff>191466</xdr:rowOff>
    </xdr:from>
    <xdr:to>
      <xdr:col>6</xdr:col>
      <xdr:colOff>746261</xdr:colOff>
      <xdr:row>167</xdr:row>
      <xdr:rowOff>145635</xdr:rowOff>
    </xdr:to>
    <xdr:sp macro="" textlink="">
      <xdr:nvSpPr>
        <xdr:cNvPr id="249" name="Smiley Face 248">
          <a:extLst>
            <a:ext uri="{FF2B5EF4-FFF2-40B4-BE49-F238E27FC236}">
              <a16:creationId xmlns:a16="http://schemas.microsoft.com/office/drawing/2014/main" id="{D780F971-DCEE-120D-2D4C-A9763E2F197A}"/>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162</xdr:row>
      <xdr:rowOff>27092</xdr:rowOff>
    </xdr:from>
    <xdr:to>
      <xdr:col>3</xdr:col>
      <xdr:colOff>218276</xdr:colOff>
      <xdr:row>167</xdr:row>
      <xdr:rowOff>90456</xdr:rowOff>
    </xdr:to>
    <xdr:cxnSp macro="">
      <xdr:nvCxnSpPr>
        <xdr:cNvPr id="250" name="Straight Connector 249">
          <a:extLst>
            <a:ext uri="{FF2B5EF4-FFF2-40B4-BE49-F238E27FC236}">
              <a16:creationId xmlns:a16="http://schemas.microsoft.com/office/drawing/2014/main" id="{75F7053E-23CE-E544-09D9-055A009C7017}"/>
            </a:ext>
          </a:extLst>
        </xdr:cNvPr>
        <xdr:cNvCxnSpPr>
          <a:stCxn id="248"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167</xdr:row>
      <xdr:rowOff>128955</xdr:rowOff>
    </xdr:from>
    <xdr:ext cx="146157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1</xdr:col>
      <xdr:colOff>118654</xdr:colOff>
      <xdr:row>163</xdr:row>
      <xdr:rowOff>101925</xdr:rowOff>
    </xdr:from>
    <xdr:ext cx="1461577"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720031</xdr:colOff>
      <xdr:row>159</xdr:row>
      <xdr:rowOff>24024</xdr:rowOff>
    </xdr:from>
    <xdr:ext cx="1378357"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160</xdr:row>
      <xdr:rowOff>112165</xdr:rowOff>
    </xdr:from>
    <xdr:to>
      <xdr:col>8</xdr:col>
      <xdr:colOff>285841</xdr:colOff>
      <xdr:row>167</xdr:row>
      <xdr:rowOff>67240</xdr:rowOff>
    </xdr:to>
    <xdr:cxnSp macro="">
      <xdr:nvCxnSpPr>
        <xdr:cNvPr id="256" name="Straight Connector 255">
          <a:extLst>
            <a:ext uri="{FF2B5EF4-FFF2-40B4-BE49-F238E27FC236}">
              <a16:creationId xmlns:a16="http://schemas.microsoft.com/office/drawing/2014/main" id="{766B3F9C-1E95-222B-0CA6-231EEAF16C81}"/>
            </a:ext>
          </a:extLst>
        </xdr:cNvPr>
        <xdr:cNvCxnSpPr>
          <a:endCxn id="249"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138545</xdr:colOff>
      <xdr:row>159</xdr:row>
      <xdr:rowOff>149960</xdr:rowOff>
    </xdr:from>
    <xdr:ext cx="1461577" cy="318036"/>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7</xdr:col>
      <xdr:colOff>304258</xdr:colOff>
      <xdr:row>159</xdr:row>
      <xdr:rowOff>67854</xdr:rowOff>
    </xdr:from>
    <xdr:ext cx="318036" cy="146157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𝑌=533.33−2/3 𝑥</a:t>
              </a:r>
              <a:endParaRPr lang="en-US" sz="1100"/>
            </a:p>
          </xdr:txBody>
        </xdr:sp>
      </mc:Fallback>
    </mc:AlternateContent>
    <xdr:clientData/>
  </xdr:oneCellAnchor>
  <xdr:twoCellAnchor>
    <xdr:from>
      <xdr:col>4</xdr:col>
      <xdr:colOff>716791</xdr:colOff>
      <xdr:row>205</xdr:row>
      <xdr:rowOff>63686</xdr:rowOff>
    </xdr:from>
    <xdr:to>
      <xdr:col>4</xdr:col>
      <xdr:colOff>725372</xdr:colOff>
      <xdr:row>206</xdr:row>
      <xdr:rowOff>128044</xdr:rowOff>
    </xdr:to>
    <xdr:cxnSp macro="">
      <xdr:nvCxnSpPr>
        <xdr:cNvPr id="261" name="Straight Arrow Connector 260">
          <a:extLst>
            <a:ext uri="{FF2B5EF4-FFF2-40B4-BE49-F238E27FC236}">
              <a16:creationId xmlns:a16="http://schemas.microsoft.com/office/drawing/2014/main" id="{7342010A-461D-7E4C-AA61-D2A3164353BD}"/>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205</xdr:row>
      <xdr:rowOff>16283</xdr:rowOff>
    </xdr:from>
    <xdr:to>
      <xdr:col>4</xdr:col>
      <xdr:colOff>220411</xdr:colOff>
      <xdr:row>205</xdr:row>
      <xdr:rowOff>173073</xdr:rowOff>
    </xdr:to>
    <xdr:sp macro="" textlink="">
      <xdr:nvSpPr>
        <xdr:cNvPr id="262" name="Smiley Face 261">
          <a:extLst>
            <a:ext uri="{FF2B5EF4-FFF2-40B4-BE49-F238E27FC236}">
              <a16:creationId xmlns:a16="http://schemas.microsoft.com/office/drawing/2014/main" id="{963BC9D9-28F7-ED49-B9D6-85CEBE97234E}"/>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206</xdr:row>
      <xdr:rowOff>39500</xdr:rowOff>
    </xdr:from>
    <xdr:to>
      <xdr:col>3</xdr:col>
      <xdr:colOff>228853</xdr:colOff>
      <xdr:row>206</xdr:row>
      <xdr:rowOff>196290</xdr:rowOff>
    </xdr:to>
    <xdr:sp macro="" textlink="">
      <xdr:nvSpPr>
        <xdr:cNvPr id="263" name="Smiley Face 262">
          <a:extLst>
            <a:ext uri="{FF2B5EF4-FFF2-40B4-BE49-F238E27FC236}">
              <a16:creationId xmlns:a16="http://schemas.microsoft.com/office/drawing/2014/main" id="{0CEB8E05-6860-0C45-81B8-6DB3C676854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210</xdr:row>
      <xdr:rowOff>68746</xdr:rowOff>
    </xdr:from>
    <xdr:to>
      <xdr:col>3</xdr:col>
      <xdr:colOff>282222</xdr:colOff>
      <xdr:row>219</xdr:row>
      <xdr:rowOff>32565</xdr:rowOff>
    </xdr:to>
    <xdr:cxnSp macro="">
      <xdr:nvCxnSpPr>
        <xdr:cNvPr id="264" name="Straight Arrow Connector 263">
          <a:extLst>
            <a:ext uri="{FF2B5EF4-FFF2-40B4-BE49-F238E27FC236}">
              <a16:creationId xmlns:a16="http://schemas.microsoft.com/office/drawing/2014/main" id="{57E58032-966A-DF4A-AA30-52F49AB50000}"/>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218</xdr:row>
      <xdr:rowOff>83221</xdr:rowOff>
    </xdr:from>
    <xdr:to>
      <xdr:col>3</xdr:col>
      <xdr:colOff>528262</xdr:colOff>
      <xdr:row>218</xdr:row>
      <xdr:rowOff>97693</xdr:rowOff>
    </xdr:to>
    <xdr:cxnSp macro="">
      <xdr:nvCxnSpPr>
        <xdr:cNvPr id="265" name="Straight Arrow Connector 264">
          <a:extLst>
            <a:ext uri="{FF2B5EF4-FFF2-40B4-BE49-F238E27FC236}">
              <a16:creationId xmlns:a16="http://schemas.microsoft.com/office/drawing/2014/main" id="{B573DAD2-8DB0-F44E-9532-C81904CA894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212</xdr:row>
      <xdr:rowOff>166439</xdr:rowOff>
    </xdr:from>
    <xdr:to>
      <xdr:col>3</xdr:col>
      <xdr:colOff>285840</xdr:colOff>
      <xdr:row>218</xdr:row>
      <xdr:rowOff>90456</xdr:rowOff>
    </xdr:to>
    <xdr:cxnSp macro="">
      <xdr:nvCxnSpPr>
        <xdr:cNvPr id="266" name="Straight Connector 265">
          <a:extLst>
            <a:ext uri="{FF2B5EF4-FFF2-40B4-BE49-F238E27FC236}">
              <a16:creationId xmlns:a16="http://schemas.microsoft.com/office/drawing/2014/main" id="{F2621F57-E3FB-234B-A4DA-3F793737E6CD}"/>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212</xdr:row>
      <xdr:rowOff>100008</xdr:rowOff>
    </xdr:from>
    <xdr:ext cx="1461577"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215</xdr:row>
      <xdr:rowOff>121719</xdr:rowOff>
    </xdr:from>
    <xdr:ext cx="1461577"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210</xdr:row>
      <xdr:rowOff>68746</xdr:rowOff>
    </xdr:from>
    <xdr:to>
      <xdr:col>8</xdr:col>
      <xdr:colOff>282222</xdr:colOff>
      <xdr:row>219</xdr:row>
      <xdr:rowOff>32565</xdr:rowOff>
    </xdr:to>
    <xdr:cxnSp macro="">
      <xdr:nvCxnSpPr>
        <xdr:cNvPr id="270" name="Straight Arrow Connector 269">
          <a:extLst>
            <a:ext uri="{FF2B5EF4-FFF2-40B4-BE49-F238E27FC236}">
              <a16:creationId xmlns:a16="http://schemas.microsoft.com/office/drawing/2014/main" id="{CDCD4951-EE5F-F540-8D84-84B725CB36B4}"/>
            </a:ext>
          </a:extLst>
        </xdr:cNvPr>
        <xdr:cNvCxnSpPr/>
      </xdr:nvCxnSpPr>
      <xdr:spPr>
        <a:xfrm flipH="1" flipV="1">
          <a:off x="13509217949"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218</xdr:row>
      <xdr:rowOff>83221</xdr:rowOff>
    </xdr:from>
    <xdr:to>
      <xdr:col>8</xdr:col>
      <xdr:colOff>528262</xdr:colOff>
      <xdr:row>218</xdr:row>
      <xdr:rowOff>97693</xdr:rowOff>
    </xdr:to>
    <xdr:cxnSp macro="">
      <xdr:nvCxnSpPr>
        <xdr:cNvPr id="271" name="Straight Arrow Connector 270">
          <a:extLst>
            <a:ext uri="{FF2B5EF4-FFF2-40B4-BE49-F238E27FC236}">
              <a16:creationId xmlns:a16="http://schemas.microsoft.com/office/drawing/2014/main" id="{26ED331F-0722-994B-9FBF-2AD8AC79D3E4}"/>
            </a:ext>
          </a:extLst>
        </xdr:cNvPr>
        <xdr:cNvCxnSpPr/>
      </xdr:nvCxnSpPr>
      <xdr:spPr>
        <a:xfrm flipV="1">
          <a:off x="13508971909" y="34564987"/>
          <a:ext cx="2160085"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214</xdr:row>
      <xdr:rowOff>90456</xdr:rowOff>
    </xdr:from>
    <xdr:to>
      <xdr:col>8</xdr:col>
      <xdr:colOff>274986</xdr:colOff>
      <xdr:row>218</xdr:row>
      <xdr:rowOff>90456</xdr:rowOff>
    </xdr:to>
    <xdr:cxnSp macro="">
      <xdr:nvCxnSpPr>
        <xdr:cNvPr id="272" name="Straight Connector 271">
          <a:extLst>
            <a:ext uri="{FF2B5EF4-FFF2-40B4-BE49-F238E27FC236}">
              <a16:creationId xmlns:a16="http://schemas.microsoft.com/office/drawing/2014/main" id="{4CD69313-3716-E148-9F7A-47A344C78663}"/>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214</xdr:row>
      <xdr:rowOff>13170</xdr:rowOff>
    </xdr:from>
    <xdr:ext cx="1461577"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338659</xdr:colOff>
      <xdr:row>211</xdr:row>
      <xdr:rowOff>12242</xdr:rowOff>
    </xdr:from>
    <xdr:ext cx="1461577"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70C0"/>
                        </a:solidFill>
                        <a:latin typeface="Cambria Math" panose="02040503050406030204" pitchFamily="18" charset="0"/>
                      </a:rPr>
                      <m:t>𝑌</m:t>
                    </m:r>
                    <m:r>
                      <a:rPr lang="en-US" sz="1100" b="0" i="1">
                        <a:solidFill>
                          <a:srgbClr val="0070C0"/>
                        </a:solidFill>
                        <a:latin typeface="Cambria Math" panose="02040503050406030204" pitchFamily="18" charset="0"/>
                      </a:rPr>
                      <m:t>=400−0.5</m:t>
                    </m:r>
                    <m:r>
                      <a:rPr lang="en-US" sz="1100" b="0" i="1">
                        <a:solidFill>
                          <a:srgbClr val="0070C0"/>
                        </a:solidFill>
                        <a:latin typeface="Cambria Math" panose="02040503050406030204" pitchFamily="18" charset="0"/>
                      </a:rPr>
                      <m:t>𝑥</m:t>
                    </m:r>
                  </m:oMath>
                </m:oMathPara>
              </a14:m>
              <a:endParaRPr lang="en-US" sz="1100">
                <a:solidFill>
                  <a:srgbClr val="0070C0"/>
                </a:solidFill>
              </a:endParaRPr>
            </a:p>
          </xdr:txBody>
        </xdr:sp>
      </mc:Choice>
      <mc:Fallback xmlns="">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70C0"/>
                  </a:solidFill>
                  <a:latin typeface="Cambria Math" panose="02040503050406030204" pitchFamily="18" charset="0"/>
                </a:rPr>
                <a:t>𝑌=</a:t>
              </a:r>
              <a:r>
                <a:rPr lang="he-IL" sz="1100" b="0" i="0">
                  <a:solidFill>
                    <a:srgbClr val="0070C0"/>
                  </a:solidFill>
                  <a:latin typeface="Cambria Math" panose="02040503050406030204" pitchFamily="18" charset="0"/>
                </a:rPr>
                <a:t>400</a:t>
              </a:r>
              <a:r>
                <a:rPr lang="en-US" sz="1100" b="0" i="0">
                  <a:solidFill>
                    <a:srgbClr val="0070C0"/>
                  </a:solidFill>
                  <a:latin typeface="Cambria Math" panose="02040503050406030204" pitchFamily="18" charset="0"/>
                </a:rPr>
                <a:t>−</a:t>
              </a:r>
              <a:r>
                <a:rPr lang="he-IL" sz="1100" b="0" i="0">
                  <a:solidFill>
                    <a:srgbClr val="0070C0"/>
                  </a:solidFill>
                  <a:latin typeface="Cambria Math" panose="02040503050406030204" pitchFamily="18" charset="0"/>
                </a:rPr>
                <a:t>0.5</a:t>
              </a:r>
              <a:r>
                <a:rPr lang="en-US" sz="1100" b="0" i="0">
                  <a:solidFill>
                    <a:srgbClr val="0070C0"/>
                  </a:solidFill>
                  <a:latin typeface="Cambria Math" panose="02040503050406030204" pitchFamily="18" charset="0"/>
                </a:rPr>
                <a:t>𝑥</a:t>
              </a:r>
              <a:endParaRPr lang="en-US" sz="1100">
                <a:solidFill>
                  <a:srgbClr val="0070C0"/>
                </a:solidFill>
              </a:endParaRPr>
            </a:p>
          </xdr:txBody>
        </xdr:sp>
      </mc:Fallback>
    </mc:AlternateContent>
    <xdr:clientData/>
  </xdr:oneCellAnchor>
  <xdr:oneCellAnchor>
    <xdr:from>
      <xdr:col>4</xdr:col>
      <xdr:colOff>390771</xdr:colOff>
      <xdr:row>205</xdr:row>
      <xdr:rowOff>114481</xdr:rowOff>
    </xdr:from>
    <xdr:ext cx="1378357"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212</xdr:row>
      <xdr:rowOff>95884</xdr:rowOff>
    </xdr:from>
    <xdr:to>
      <xdr:col>3</xdr:col>
      <xdr:colOff>325339</xdr:colOff>
      <xdr:row>213</xdr:row>
      <xdr:rowOff>50053</xdr:rowOff>
    </xdr:to>
    <xdr:sp macro="" textlink="">
      <xdr:nvSpPr>
        <xdr:cNvPr id="277" name="Smiley Face 276">
          <a:extLst>
            <a:ext uri="{FF2B5EF4-FFF2-40B4-BE49-F238E27FC236}">
              <a16:creationId xmlns:a16="http://schemas.microsoft.com/office/drawing/2014/main" id="{8B5A8ED2-E8A4-1A47-96A4-CB2A15BFC30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217</xdr:row>
      <xdr:rowOff>191466</xdr:rowOff>
    </xdr:from>
    <xdr:to>
      <xdr:col>6</xdr:col>
      <xdr:colOff>746261</xdr:colOff>
      <xdr:row>218</xdr:row>
      <xdr:rowOff>145635</xdr:rowOff>
    </xdr:to>
    <xdr:sp macro="" textlink="">
      <xdr:nvSpPr>
        <xdr:cNvPr id="278" name="Smiley Face 277">
          <a:extLst>
            <a:ext uri="{FF2B5EF4-FFF2-40B4-BE49-F238E27FC236}">
              <a16:creationId xmlns:a16="http://schemas.microsoft.com/office/drawing/2014/main" id="{013BF5BB-3309-1B45-9CA8-865244600C7E}"/>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213</xdr:row>
      <xdr:rowOff>27092</xdr:rowOff>
    </xdr:from>
    <xdr:to>
      <xdr:col>3</xdr:col>
      <xdr:colOff>218276</xdr:colOff>
      <xdr:row>218</xdr:row>
      <xdr:rowOff>90456</xdr:rowOff>
    </xdr:to>
    <xdr:cxnSp macro="">
      <xdr:nvCxnSpPr>
        <xdr:cNvPr id="279" name="Straight Connector 278">
          <a:extLst>
            <a:ext uri="{FF2B5EF4-FFF2-40B4-BE49-F238E27FC236}">
              <a16:creationId xmlns:a16="http://schemas.microsoft.com/office/drawing/2014/main" id="{27403855-4033-CC40-8C6C-3B03FFD5B999}"/>
            </a:ext>
          </a:extLst>
        </xdr:cNvPr>
        <xdr:cNvCxnSpPr>
          <a:stCxn id="277"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218</xdr:row>
      <xdr:rowOff>128955</xdr:rowOff>
    </xdr:from>
    <xdr:ext cx="1461577"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0</xdr:col>
      <xdr:colOff>618717</xdr:colOff>
      <xdr:row>215</xdr:row>
      <xdr:rowOff>74143</xdr:rowOff>
    </xdr:from>
    <xdr:ext cx="1461577" cy="318036"/>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6</xdr:col>
      <xdr:colOff>323851</xdr:colOff>
      <xdr:row>204</xdr:row>
      <xdr:rowOff>175832</xdr:rowOff>
    </xdr:from>
    <xdr:ext cx="1378357" cy="345672"/>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211</xdr:row>
      <xdr:rowOff>112165</xdr:rowOff>
    </xdr:from>
    <xdr:to>
      <xdr:col>8</xdr:col>
      <xdr:colOff>285841</xdr:colOff>
      <xdr:row>218</xdr:row>
      <xdr:rowOff>67240</xdr:rowOff>
    </xdr:to>
    <xdr:cxnSp macro="">
      <xdr:nvCxnSpPr>
        <xdr:cNvPr id="283" name="Straight Connector 282">
          <a:extLst>
            <a:ext uri="{FF2B5EF4-FFF2-40B4-BE49-F238E27FC236}">
              <a16:creationId xmlns:a16="http://schemas.microsoft.com/office/drawing/2014/main" id="{EC78EDDD-2356-994E-83D2-85CCD0BE7019}"/>
            </a:ext>
          </a:extLst>
        </xdr:cNvPr>
        <xdr:cNvCxnSpPr>
          <a:endCxn id="278"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126639</xdr:colOff>
      <xdr:row>210</xdr:row>
      <xdr:rowOff>157899</xdr:rowOff>
    </xdr:from>
    <xdr:ext cx="1461577" cy="318036"/>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5</xdr:col>
      <xdr:colOff>447869</xdr:colOff>
      <xdr:row>209</xdr:row>
      <xdr:rowOff>39844</xdr:rowOff>
    </xdr:from>
    <xdr:ext cx="1461577" cy="318036"/>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𝑌=533.33−2/3 𝑥</a:t>
              </a:r>
              <a:endParaRPr lang="en-US" sz="1100">
                <a:solidFill>
                  <a:srgbClr val="FF0000"/>
                </a:solidFill>
              </a:endParaRPr>
            </a:p>
          </xdr:txBody>
        </xdr:sp>
      </mc:Fallback>
    </mc:AlternateContent>
    <xdr:clientData/>
  </xdr:oneCellAnchor>
  <xdr:oneCellAnchor>
    <xdr:from>
      <xdr:col>7</xdr:col>
      <xdr:colOff>528389</xdr:colOff>
      <xdr:row>215</xdr:row>
      <xdr:rowOff>159674</xdr:rowOff>
    </xdr:from>
    <xdr:ext cx="146157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7</xdr:col>
      <xdr:colOff>262887</xdr:colOff>
      <xdr:row>216</xdr:row>
      <xdr:rowOff>50800</xdr:rowOff>
    </xdr:from>
    <xdr:to>
      <xdr:col>8</xdr:col>
      <xdr:colOff>266700</xdr:colOff>
      <xdr:row>216</xdr:row>
      <xdr:rowOff>66647</xdr:rowOff>
    </xdr:to>
    <xdr:cxnSp macro="">
      <xdr:nvCxnSpPr>
        <xdr:cNvPr id="288" name="Straight Connector 287">
          <a:extLst>
            <a:ext uri="{FF2B5EF4-FFF2-40B4-BE49-F238E27FC236}">
              <a16:creationId xmlns:a16="http://schemas.microsoft.com/office/drawing/2014/main" id="{33911E56-8E92-A9F4-5773-B2E3AB4DBDE3}"/>
            </a:ext>
          </a:extLst>
        </xdr:cNvPr>
        <xdr:cNvCxnSpPr/>
      </xdr:nvCxnSpPr>
      <xdr:spPr>
        <a:xfrm>
          <a:off x="13518121300" y="43992800"/>
          <a:ext cx="829313" cy="15847"/>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233266</xdr:colOff>
      <xdr:row>216</xdr:row>
      <xdr:rowOff>66647</xdr:rowOff>
    </xdr:from>
    <xdr:to>
      <xdr:col>7</xdr:col>
      <xdr:colOff>251778</xdr:colOff>
      <xdr:row>218</xdr:row>
      <xdr:rowOff>125889</xdr:rowOff>
    </xdr:to>
    <xdr:cxnSp macro="">
      <xdr:nvCxnSpPr>
        <xdr:cNvPr id="290" name="Straight Connector 289">
          <a:extLst>
            <a:ext uri="{FF2B5EF4-FFF2-40B4-BE49-F238E27FC236}">
              <a16:creationId xmlns:a16="http://schemas.microsoft.com/office/drawing/2014/main" id="{DCB8A699-224D-284E-AE65-2BCD52200240}"/>
            </a:ext>
          </a:extLst>
        </xdr:cNvPr>
        <xdr:cNvCxnSpPr/>
      </xdr:nvCxnSpPr>
      <xdr:spPr>
        <a:xfrm>
          <a:off x="13521993616" y="44068630"/>
          <a:ext cx="18512" cy="466530"/>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122186</xdr:colOff>
      <xdr:row>215</xdr:row>
      <xdr:rowOff>160694</xdr:rowOff>
    </xdr:from>
    <xdr:to>
      <xdr:col>7</xdr:col>
      <xdr:colOff>317314</xdr:colOff>
      <xdr:row>216</xdr:row>
      <xdr:rowOff>132665</xdr:rowOff>
    </xdr:to>
    <xdr:pic>
      <xdr:nvPicPr>
        <xdr:cNvPr id="292" name="Picture 291">
          <a:extLst>
            <a:ext uri="{FF2B5EF4-FFF2-40B4-BE49-F238E27FC236}">
              <a16:creationId xmlns:a16="http://schemas.microsoft.com/office/drawing/2014/main" id="{FA44DEE1-3AB3-3F24-5D78-A90BA69C76F2}"/>
            </a:ext>
          </a:extLst>
        </xdr:cNvPr>
        <xdr:cNvPicPr>
          <a:picLocks noChangeAspect="1"/>
        </xdr:cNvPicPr>
      </xdr:nvPicPr>
      <xdr:blipFill>
        <a:blip xmlns:r="http://schemas.openxmlformats.org/officeDocument/2006/relationships" r:embed="rId1"/>
        <a:stretch>
          <a:fillRect/>
        </a:stretch>
      </xdr:blipFill>
      <xdr:spPr>
        <a:xfrm>
          <a:off x="13521928080" y="43959032"/>
          <a:ext cx="195128" cy="175615"/>
        </a:xfrm>
        <a:prstGeom prst="rect">
          <a:avLst/>
        </a:prstGeom>
      </xdr:spPr>
    </xdr:pic>
    <xdr:clientData/>
  </xdr:twoCellAnchor>
  <xdr:oneCellAnchor>
    <xdr:from>
      <xdr:col>5</xdr:col>
      <xdr:colOff>324044</xdr:colOff>
      <xdr:row>214</xdr:row>
      <xdr:rowOff>90644</xdr:rowOff>
    </xdr:from>
    <xdr:ext cx="1461577" cy="20242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𝑌</m:t>
                    </m:r>
                    <m:r>
                      <a:rPr lang="en-US" sz="700" b="0" i="1">
                        <a:solidFill>
                          <a:srgbClr val="FF0000"/>
                        </a:solidFill>
                        <a:latin typeface="Cambria Math" panose="02040503050406030204" pitchFamily="18" charset="0"/>
                      </a:rPr>
                      <m:t>=533.33−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den>
                    </m:f>
                    <m:r>
                      <a:rPr lang="en-US" sz="700" b="0" i="1">
                        <a:solidFill>
                          <a:srgbClr val="FF0000"/>
                        </a:solidFill>
                        <a:latin typeface="Cambria Math" panose="02040503050406030204" pitchFamily="18" charset="0"/>
                      </a:rPr>
                      <m:t>𝑥</m:t>
                    </m:r>
                  </m:oMath>
                </m:oMathPara>
              </a14:m>
              <a:endParaRPr lang="en-US" sz="700">
                <a:solidFill>
                  <a:srgbClr val="FF0000"/>
                </a:solidFill>
              </a:endParaRPr>
            </a:p>
          </xdr:txBody>
        </xdr:sp>
      </mc:Choice>
      <mc:Fallback xmlns="">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𝑌=533.33−2/3 𝑥</a:t>
              </a:r>
              <a:endParaRPr lang="en-US" sz="700">
                <a:solidFill>
                  <a:srgbClr val="FF0000"/>
                </a:solidFill>
              </a:endParaRPr>
            </a:p>
          </xdr:txBody>
        </xdr:sp>
      </mc:Fallback>
    </mc:AlternateContent>
    <xdr:clientData/>
  </xdr:oneCellAnchor>
  <xdr:oneCellAnchor>
    <xdr:from>
      <xdr:col>5</xdr:col>
      <xdr:colOff>314519</xdr:colOff>
      <xdr:row>215</xdr:row>
      <xdr:rowOff>90644</xdr:rowOff>
    </xdr:from>
    <xdr:ext cx="1461577" cy="202428"/>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200=533−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r>
                          <a:rPr lang="en-US" sz="700" b="0" i="1">
                            <a:solidFill>
                              <a:srgbClr val="FF0000"/>
                            </a:solidFill>
                            <a:latin typeface="Cambria Math" panose="02040503050406030204" pitchFamily="18" charset="0"/>
                          </a:rPr>
                          <m:t>𝑥</m:t>
                        </m:r>
                      </m:den>
                    </m:f>
                    <m:r>
                      <a:rPr lang="en-US" sz="700" b="0" i="1">
                        <a:solidFill>
                          <a:srgbClr val="FF0000"/>
                        </a:solidFill>
                        <a:latin typeface="Cambria Math" panose="02040503050406030204" pitchFamily="18" charset="0"/>
                      </a:rPr>
                      <m:t>→</m:t>
                    </m:r>
                    <m:r>
                      <a:rPr lang="en-US" sz="700" b="0" i="1">
                        <a:solidFill>
                          <a:srgbClr val="FF0000"/>
                        </a:solidFill>
                        <a:latin typeface="Cambria Math" panose="02040503050406030204" pitchFamily="18" charset="0"/>
                      </a:rPr>
                      <m:t>𝑥</m:t>
                    </m:r>
                    <m:r>
                      <a:rPr lang="en-US" sz="700" b="0" i="1">
                        <a:solidFill>
                          <a:srgbClr val="FF0000"/>
                        </a:solidFill>
                        <a:latin typeface="Cambria Math" panose="02040503050406030204" pitchFamily="18" charset="0"/>
                      </a:rPr>
                      <m:t>=500</m:t>
                    </m:r>
                  </m:oMath>
                </m:oMathPara>
              </a14:m>
              <a:endParaRPr lang="en-US" sz="700">
                <a:solidFill>
                  <a:srgbClr val="FF0000"/>
                </a:solidFill>
              </a:endParaRPr>
            </a:p>
          </xdr:txBody>
        </xdr:sp>
      </mc:Choice>
      <mc:Fallback xmlns="">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200=533−2/3𝑥→𝑥=500</a:t>
              </a:r>
              <a:endParaRPr lang="en-US" sz="700">
                <a:solidFill>
                  <a:srgbClr val="FF0000"/>
                </a:solidFill>
              </a:endParaRPr>
            </a:p>
          </xdr:txBody>
        </xdr:sp>
      </mc:Fallback>
    </mc:AlternateContent>
    <xdr:clientData/>
  </xdr:oneCellAnchor>
  <xdr:oneCellAnchor>
    <xdr:from>
      <xdr:col>6</xdr:col>
      <xdr:colOff>354388</xdr:colOff>
      <xdr:row>218</xdr:row>
      <xdr:rowOff>126295</xdr:rowOff>
    </xdr:from>
    <xdr:ext cx="1461577"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a:t>
              </a:r>
              <a:endParaRPr lang="en-US" sz="1100"/>
            </a:p>
          </xdr:txBody>
        </xdr:sp>
      </mc:Fallback>
    </mc:AlternateContent>
    <xdr:clientData/>
  </xdr:oneCellAnchor>
  <xdr:twoCellAnchor>
    <xdr:from>
      <xdr:col>7</xdr:col>
      <xdr:colOff>178430</xdr:colOff>
      <xdr:row>220</xdr:row>
      <xdr:rowOff>0</xdr:rowOff>
    </xdr:from>
    <xdr:to>
      <xdr:col>7</xdr:col>
      <xdr:colOff>293884</xdr:colOff>
      <xdr:row>221</xdr:row>
      <xdr:rowOff>6997</xdr:rowOff>
    </xdr:to>
    <xdr:sp macro="" textlink="">
      <xdr:nvSpPr>
        <xdr:cNvPr id="297" name="Down Arrow 296">
          <a:extLst>
            <a:ext uri="{FF2B5EF4-FFF2-40B4-BE49-F238E27FC236}">
              <a16:creationId xmlns:a16="http://schemas.microsoft.com/office/drawing/2014/main" id="{902AF621-E2E3-EE35-1F3C-2343C588ABB1}"/>
            </a:ext>
          </a:extLst>
        </xdr:cNvPr>
        <xdr:cNvSpPr/>
      </xdr:nvSpPr>
      <xdr:spPr>
        <a:xfrm>
          <a:off x="13521784463" y="44719394"/>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456570</xdr:colOff>
      <xdr:row>227</xdr:row>
      <xdr:rowOff>138195</xdr:rowOff>
    </xdr:from>
    <xdr:to>
      <xdr:col>4</xdr:col>
      <xdr:colOff>666487</xdr:colOff>
      <xdr:row>228</xdr:row>
      <xdr:rowOff>50729</xdr:rowOff>
    </xdr:to>
    <xdr:sp macro="" textlink="">
      <xdr:nvSpPr>
        <xdr:cNvPr id="298" name="Down Arrow 297">
          <a:extLst>
            <a:ext uri="{FF2B5EF4-FFF2-40B4-BE49-F238E27FC236}">
              <a16:creationId xmlns:a16="http://schemas.microsoft.com/office/drawing/2014/main" id="{907E3C9B-718F-CFA1-B1D0-3188C32B7AC0}"/>
            </a:ext>
          </a:extLst>
        </xdr:cNvPr>
        <xdr:cNvSpPr/>
      </xdr:nvSpPr>
      <xdr:spPr>
        <a:xfrm rot="16200000">
          <a:off x="13523936117" y="46258787"/>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279400</xdr:colOff>
      <xdr:row>316</xdr:row>
      <xdr:rowOff>104775</xdr:rowOff>
    </xdr:from>
    <xdr:to>
      <xdr:col>3</xdr:col>
      <xdr:colOff>285750</xdr:colOff>
      <xdr:row>325</xdr:row>
      <xdr:rowOff>34925</xdr:rowOff>
    </xdr:to>
    <xdr:cxnSp macro="">
      <xdr:nvCxnSpPr>
        <xdr:cNvPr id="300" name="Straight Arrow Connector 299">
          <a:extLst>
            <a:ext uri="{FF2B5EF4-FFF2-40B4-BE49-F238E27FC236}">
              <a16:creationId xmlns:a16="http://schemas.microsoft.com/office/drawing/2014/main" id="{17F034F4-56EC-1997-6957-0E2E8E77F752}"/>
            </a:ext>
          </a:extLst>
        </xdr:cNvPr>
        <xdr:cNvCxnSpPr/>
      </xdr:nvCxnSpPr>
      <xdr:spPr>
        <a:xfrm flipV="1">
          <a:off x="13522229750" y="61941075"/>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755650</xdr:colOff>
      <xdr:row>322</xdr:row>
      <xdr:rowOff>120650</xdr:rowOff>
    </xdr:from>
    <xdr:to>
      <xdr:col>3</xdr:col>
      <xdr:colOff>581025</xdr:colOff>
      <xdr:row>322</xdr:row>
      <xdr:rowOff>130175</xdr:rowOff>
    </xdr:to>
    <xdr:cxnSp macro="">
      <xdr:nvCxnSpPr>
        <xdr:cNvPr id="301" name="Straight Arrow Connector 300">
          <a:extLst>
            <a:ext uri="{FF2B5EF4-FFF2-40B4-BE49-F238E27FC236}">
              <a16:creationId xmlns:a16="http://schemas.microsoft.com/office/drawing/2014/main" id="{E2BD89AD-D1E2-7156-D4AD-B1623F28F2E9}"/>
            </a:ext>
          </a:extLst>
        </xdr:cNvPr>
        <xdr:cNvCxnSpPr/>
      </xdr:nvCxnSpPr>
      <xdr:spPr>
        <a:xfrm>
          <a:off x="13521934475" y="63176150"/>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315</xdr:row>
      <xdr:rowOff>109537</xdr:rowOff>
    </xdr:from>
    <xdr:ext cx="1263768"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485776</xdr:colOff>
      <xdr:row>322</xdr:row>
      <xdr:rowOff>33337</xdr:rowOff>
    </xdr:from>
    <xdr:ext cx="422275" cy="172227"/>
    <mc:AlternateContent xmlns:mc="http://schemas.openxmlformats.org/markup-compatibility/2006" xmlns:a14="http://schemas.microsoft.com/office/drawing/2010/main">
      <mc:Choice Requires="a14">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318</xdr:row>
      <xdr:rowOff>93662</xdr:rowOff>
    </xdr:from>
    <xdr:ext cx="1076443"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322</xdr:row>
      <xdr:rowOff>160337</xdr:rowOff>
    </xdr:from>
    <xdr:ext cx="1076443"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318</xdr:row>
      <xdr:rowOff>184150</xdr:rowOff>
    </xdr:from>
    <xdr:to>
      <xdr:col>3</xdr:col>
      <xdr:colOff>288925</xdr:colOff>
      <xdr:row>322</xdr:row>
      <xdr:rowOff>123825</xdr:rowOff>
    </xdr:to>
    <xdr:cxnSp macro="">
      <xdr:nvCxnSpPr>
        <xdr:cNvPr id="310" name="Straight Connector 309">
          <a:extLst>
            <a:ext uri="{FF2B5EF4-FFF2-40B4-BE49-F238E27FC236}">
              <a16:creationId xmlns:a16="http://schemas.microsoft.com/office/drawing/2014/main" id="{69EA46FE-8041-2DF6-9F98-7E1685871682}"/>
            </a:ext>
          </a:extLst>
        </xdr:cNvPr>
        <xdr:cNvCxnSpPr/>
      </xdr:nvCxnSpPr>
      <xdr:spPr>
        <a:xfrm>
          <a:off x="13522226575" y="62426850"/>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622299</xdr:colOff>
      <xdr:row>320</xdr:row>
      <xdr:rowOff>45607</xdr:rowOff>
    </xdr:from>
    <xdr:ext cx="1263768" cy="109582"/>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316</xdr:row>
      <xdr:rowOff>31750</xdr:rowOff>
    </xdr:from>
    <xdr:to>
      <xdr:col>7</xdr:col>
      <xdr:colOff>152400</xdr:colOff>
      <xdr:row>324</xdr:row>
      <xdr:rowOff>165100</xdr:rowOff>
    </xdr:to>
    <xdr:cxnSp macro="">
      <xdr:nvCxnSpPr>
        <xdr:cNvPr id="314" name="Straight Arrow Connector 313">
          <a:extLst>
            <a:ext uri="{FF2B5EF4-FFF2-40B4-BE49-F238E27FC236}">
              <a16:creationId xmlns:a16="http://schemas.microsoft.com/office/drawing/2014/main" id="{FB80E11F-9935-21BD-B850-7B6F1C43F7CC}"/>
            </a:ext>
          </a:extLst>
        </xdr:cNvPr>
        <xdr:cNvCxnSpPr/>
      </xdr:nvCxnSpPr>
      <xdr:spPr>
        <a:xfrm flipV="1">
          <a:off x="13519061100" y="61868050"/>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322</xdr:row>
      <xdr:rowOff>47625</xdr:rowOff>
    </xdr:from>
    <xdr:to>
      <xdr:col>7</xdr:col>
      <xdr:colOff>447675</xdr:colOff>
      <xdr:row>322</xdr:row>
      <xdr:rowOff>57150</xdr:rowOff>
    </xdr:to>
    <xdr:cxnSp macro="">
      <xdr:nvCxnSpPr>
        <xdr:cNvPr id="315" name="Straight Arrow Connector 314">
          <a:extLst>
            <a:ext uri="{FF2B5EF4-FFF2-40B4-BE49-F238E27FC236}">
              <a16:creationId xmlns:a16="http://schemas.microsoft.com/office/drawing/2014/main" id="{C817ACA8-D1C6-AFD3-33BE-7B1799CAAF2C}"/>
            </a:ext>
          </a:extLst>
        </xdr:cNvPr>
        <xdr:cNvCxnSpPr/>
      </xdr:nvCxnSpPr>
      <xdr:spPr>
        <a:xfrm>
          <a:off x="13518765825" y="63103125"/>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315</xdr:row>
      <xdr:rowOff>36512</xdr:rowOff>
    </xdr:from>
    <xdr:ext cx="126376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321</xdr:row>
      <xdr:rowOff>163512</xdr:rowOff>
    </xdr:from>
    <xdr:ext cx="42227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615951</xdr:colOff>
      <xdr:row>318</xdr:row>
      <xdr:rowOff>20637</xdr:rowOff>
    </xdr:from>
    <xdr:ext cx="1076443"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322</xdr:row>
      <xdr:rowOff>87312</xdr:rowOff>
    </xdr:from>
    <xdr:ext cx="1076443"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318</xdr:row>
      <xdr:rowOff>111125</xdr:rowOff>
    </xdr:from>
    <xdr:to>
      <xdr:col>7</xdr:col>
      <xdr:colOff>155575</xdr:colOff>
      <xdr:row>322</xdr:row>
      <xdr:rowOff>50800</xdr:rowOff>
    </xdr:to>
    <xdr:cxnSp macro="">
      <xdr:nvCxnSpPr>
        <xdr:cNvPr id="320" name="Straight Connector 319">
          <a:extLst>
            <a:ext uri="{FF2B5EF4-FFF2-40B4-BE49-F238E27FC236}">
              <a16:creationId xmlns:a16="http://schemas.microsoft.com/office/drawing/2014/main" id="{D0D9856D-7B0B-243F-4C97-C30BC73E5D05}"/>
            </a:ext>
          </a:extLst>
        </xdr:cNvPr>
        <xdr:cNvCxnSpPr/>
      </xdr:nvCxnSpPr>
      <xdr:spPr>
        <a:xfrm>
          <a:off x="13519057925" y="62353825"/>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488949</xdr:colOff>
      <xdr:row>319</xdr:row>
      <xdr:rowOff>175782</xdr:rowOff>
    </xdr:from>
    <xdr:ext cx="1263768" cy="109582"/>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3</xdr:col>
      <xdr:colOff>38100</xdr:colOff>
      <xdr:row>398</xdr:row>
      <xdr:rowOff>193945</xdr:rowOff>
    </xdr:from>
    <xdr:to>
      <xdr:col>3</xdr:col>
      <xdr:colOff>238125</xdr:colOff>
      <xdr:row>400</xdr:row>
      <xdr:rowOff>9523</xdr:rowOff>
    </xdr:to>
    <xdr:pic>
      <xdr:nvPicPr>
        <xdr:cNvPr id="322" name="Picture 321">
          <a:extLst>
            <a:ext uri="{FF2B5EF4-FFF2-40B4-BE49-F238E27FC236}">
              <a16:creationId xmlns:a16="http://schemas.microsoft.com/office/drawing/2014/main" id="{DFA7D5B8-A071-0A22-37DB-ED657B6B27DC}"/>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twoCellAnchor>
  <xdr:twoCellAnchor editAs="oneCell">
    <xdr:from>
      <xdr:col>4</xdr:col>
      <xdr:colOff>508000</xdr:colOff>
      <xdr:row>397</xdr:row>
      <xdr:rowOff>193945</xdr:rowOff>
    </xdr:from>
    <xdr:to>
      <xdr:col>4</xdr:col>
      <xdr:colOff>708025</xdr:colOff>
      <xdr:row>399</xdr:row>
      <xdr:rowOff>9525</xdr:rowOff>
    </xdr:to>
    <xdr:pic>
      <xdr:nvPicPr>
        <xdr:cNvPr id="323" name="Picture 322">
          <a:extLst>
            <a:ext uri="{FF2B5EF4-FFF2-40B4-BE49-F238E27FC236}">
              <a16:creationId xmlns:a16="http://schemas.microsoft.com/office/drawing/2014/main" id="{20A194B1-E297-A24E-9F9E-6BF9C013219C}"/>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twoCellAnchor>
  <xdr:oneCellAnchor>
    <xdr:from>
      <xdr:col>3</xdr:col>
      <xdr:colOff>38100</xdr:colOff>
      <xdr:row>421</xdr:row>
      <xdr:rowOff>193945</xdr:rowOff>
    </xdr:from>
    <xdr:ext cx="200025" cy="221979"/>
    <xdr:pic>
      <xdr:nvPicPr>
        <xdr:cNvPr id="336" name="Picture 335">
          <a:extLst>
            <a:ext uri="{FF2B5EF4-FFF2-40B4-BE49-F238E27FC236}">
              <a16:creationId xmlns:a16="http://schemas.microsoft.com/office/drawing/2014/main" id="{C58B5402-0E87-3146-8F24-EAC88C98EC51}"/>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oneCellAnchor>
  <xdr:oneCellAnchor>
    <xdr:from>
      <xdr:col>4</xdr:col>
      <xdr:colOff>508000</xdr:colOff>
      <xdr:row>420</xdr:row>
      <xdr:rowOff>193945</xdr:rowOff>
    </xdr:from>
    <xdr:ext cx="200025" cy="221979"/>
    <xdr:pic>
      <xdr:nvPicPr>
        <xdr:cNvPr id="337" name="Picture 336">
          <a:extLst>
            <a:ext uri="{FF2B5EF4-FFF2-40B4-BE49-F238E27FC236}">
              <a16:creationId xmlns:a16="http://schemas.microsoft.com/office/drawing/2014/main" id="{03B39579-23FA-624C-BC5B-C3E98A99960B}"/>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oneCellAnchor>
  <xdr:twoCellAnchor>
    <xdr:from>
      <xdr:col>4</xdr:col>
      <xdr:colOff>203200</xdr:colOff>
      <xdr:row>421</xdr:row>
      <xdr:rowOff>34925</xdr:rowOff>
    </xdr:from>
    <xdr:to>
      <xdr:col>4</xdr:col>
      <xdr:colOff>203200</xdr:colOff>
      <xdr:row>422</xdr:row>
      <xdr:rowOff>152400</xdr:rowOff>
    </xdr:to>
    <xdr:cxnSp macro="">
      <xdr:nvCxnSpPr>
        <xdr:cNvPr id="339" name="Straight Arrow Connector 338">
          <a:extLst>
            <a:ext uri="{FF2B5EF4-FFF2-40B4-BE49-F238E27FC236}">
              <a16:creationId xmlns:a16="http://schemas.microsoft.com/office/drawing/2014/main" id="{6EEF61F4-523C-C58D-52F0-D9D8B18B829B}"/>
            </a:ext>
          </a:extLst>
        </xdr:cNvPr>
        <xdr:cNvCxnSpPr/>
      </xdr:nvCxnSpPr>
      <xdr:spPr>
        <a:xfrm>
          <a:off x="13521486800" y="86306025"/>
          <a:ext cx="0" cy="32067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695326</xdr:colOff>
      <xdr:row>425</xdr:row>
      <xdr:rowOff>20637</xdr:rowOff>
    </xdr:from>
    <xdr:ext cx="866893"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=6</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𝑃_</a:t>
              </a:r>
              <a:r>
                <a:rPr lang="en-US" sz="1100" b="0" i="0">
                  <a:latin typeface="Cambria Math" panose="02040503050406030204" pitchFamily="18" charset="0"/>
                </a:rPr>
                <a:t>𝑌=6</a:t>
              </a:r>
              <a:endParaRPr lang="en-US" sz="1100"/>
            </a:p>
          </xdr:txBody>
        </xdr:sp>
      </mc:Fallback>
    </mc:AlternateContent>
    <xdr:clientData/>
  </xdr:oneCellAnchor>
  <xdr:twoCellAnchor>
    <xdr:from>
      <xdr:col>3</xdr:col>
      <xdr:colOff>279400</xdr:colOff>
      <xdr:row>431</xdr:row>
      <xdr:rowOff>104775</xdr:rowOff>
    </xdr:from>
    <xdr:to>
      <xdr:col>3</xdr:col>
      <xdr:colOff>285750</xdr:colOff>
      <xdr:row>440</xdr:row>
      <xdr:rowOff>34925</xdr:rowOff>
    </xdr:to>
    <xdr:cxnSp macro="">
      <xdr:nvCxnSpPr>
        <xdr:cNvPr id="341" name="Straight Arrow Connector 340">
          <a:extLst>
            <a:ext uri="{FF2B5EF4-FFF2-40B4-BE49-F238E27FC236}">
              <a16:creationId xmlns:a16="http://schemas.microsoft.com/office/drawing/2014/main" id="{A29DBD46-A721-7447-9C7F-8641B9D38FB1}"/>
            </a:ext>
          </a:extLst>
        </xdr:cNvPr>
        <xdr:cNvCxnSpPr/>
      </xdr:nvCxnSpPr>
      <xdr:spPr>
        <a:xfrm flipV="1">
          <a:off x="13502847263" y="65146918"/>
          <a:ext cx="6350" cy="177598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298232</xdr:colOff>
      <xdr:row>437</xdr:row>
      <xdr:rowOff>93826</xdr:rowOff>
    </xdr:from>
    <xdr:to>
      <xdr:col>3</xdr:col>
      <xdr:colOff>581025</xdr:colOff>
      <xdr:row>437</xdr:row>
      <xdr:rowOff>120650</xdr:rowOff>
    </xdr:to>
    <xdr:cxnSp macro="">
      <xdr:nvCxnSpPr>
        <xdr:cNvPr id="342" name="Straight Arrow Connector 341">
          <a:extLst>
            <a:ext uri="{FF2B5EF4-FFF2-40B4-BE49-F238E27FC236}">
              <a16:creationId xmlns:a16="http://schemas.microsoft.com/office/drawing/2014/main" id="{0D8D922F-90D2-7447-B9E1-9177963EDE45}"/>
            </a:ext>
          </a:extLst>
        </xdr:cNvPr>
        <xdr:cNvCxnSpPr/>
      </xdr:nvCxnSpPr>
      <xdr:spPr>
        <a:xfrm flipV="1">
          <a:off x="13502722457" y="90046016"/>
          <a:ext cx="2755775" cy="268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430</xdr:row>
      <xdr:rowOff>109537</xdr:rowOff>
    </xdr:from>
    <xdr:ext cx="12637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0</xdr:colOff>
      <xdr:row>437</xdr:row>
      <xdr:rowOff>16582</xdr:rowOff>
    </xdr:from>
    <xdr:ext cx="422275"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433</xdr:row>
      <xdr:rowOff>93662</xdr:rowOff>
    </xdr:from>
    <xdr:ext cx="1076443"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437</xdr:row>
      <xdr:rowOff>160337</xdr:rowOff>
    </xdr:from>
    <xdr:ext cx="1076443" cy="172227"/>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433</xdr:row>
      <xdr:rowOff>184150</xdr:rowOff>
    </xdr:from>
    <xdr:to>
      <xdr:col>3</xdr:col>
      <xdr:colOff>288925</xdr:colOff>
      <xdr:row>437</xdr:row>
      <xdr:rowOff>123825</xdr:rowOff>
    </xdr:to>
    <xdr:cxnSp macro="">
      <xdr:nvCxnSpPr>
        <xdr:cNvPr id="347" name="Straight Connector 346">
          <a:extLst>
            <a:ext uri="{FF2B5EF4-FFF2-40B4-BE49-F238E27FC236}">
              <a16:creationId xmlns:a16="http://schemas.microsoft.com/office/drawing/2014/main" id="{72FF0832-15AE-D849-94EB-E3095A0D7299}"/>
            </a:ext>
          </a:extLst>
        </xdr:cNvPr>
        <xdr:cNvCxnSpPr/>
      </xdr:nvCxnSpPr>
      <xdr:spPr>
        <a:xfrm>
          <a:off x="13502844088" y="65636479"/>
          <a:ext cx="1296208" cy="760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726178</xdr:colOff>
      <xdr:row>435</xdr:row>
      <xdr:rowOff>156187</xdr:rowOff>
    </xdr:from>
    <xdr:ext cx="1263768" cy="109582"/>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431</xdr:row>
      <xdr:rowOff>31750</xdr:rowOff>
    </xdr:from>
    <xdr:to>
      <xdr:col>7</xdr:col>
      <xdr:colOff>152400</xdr:colOff>
      <xdr:row>439</xdr:row>
      <xdr:rowOff>165100</xdr:rowOff>
    </xdr:to>
    <xdr:cxnSp macro="">
      <xdr:nvCxnSpPr>
        <xdr:cNvPr id="349" name="Straight Arrow Connector 348">
          <a:extLst>
            <a:ext uri="{FF2B5EF4-FFF2-40B4-BE49-F238E27FC236}">
              <a16:creationId xmlns:a16="http://schemas.microsoft.com/office/drawing/2014/main" id="{7A5111AB-0D7D-4F40-BFFE-6D37B9F9A274}"/>
            </a:ext>
          </a:extLst>
        </xdr:cNvPr>
        <xdr:cNvCxnSpPr/>
      </xdr:nvCxnSpPr>
      <xdr:spPr>
        <a:xfrm flipV="1">
          <a:off x="13499683346" y="65073893"/>
          <a:ext cx="6350" cy="17740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437</xdr:row>
      <xdr:rowOff>47625</xdr:rowOff>
    </xdr:from>
    <xdr:to>
      <xdr:col>7</xdr:col>
      <xdr:colOff>447675</xdr:colOff>
      <xdr:row>437</xdr:row>
      <xdr:rowOff>57150</xdr:rowOff>
    </xdr:to>
    <xdr:cxnSp macro="">
      <xdr:nvCxnSpPr>
        <xdr:cNvPr id="350" name="Straight Arrow Connector 349">
          <a:extLst>
            <a:ext uri="{FF2B5EF4-FFF2-40B4-BE49-F238E27FC236}">
              <a16:creationId xmlns:a16="http://schemas.microsoft.com/office/drawing/2014/main" id="{CC1F7AF9-FC2D-824C-A32A-062CE5FAD31E}"/>
            </a:ext>
          </a:extLst>
        </xdr:cNvPr>
        <xdr:cNvCxnSpPr/>
      </xdr:nvCxnSpPr>
      <xdr:spPr>
        <a:xfrm>
          <a:off x="13499388071" y="66320327"/>
          <a:ext cx="229832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430</xdr:row>
      <xdr:rowOff>36512</xdr:rowOff>
    </xdr:from>
    <xdr:ext cx="1263768"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436</xdr:row>
      <xdr:rowOff>163512</xdr:rowOff>
    </xdr:from>
    <xdr:ext cx="422275" cy="172227"/>
    <mc:AlternateContent xmlns:mc="http://schemas.openxmlformats.org/markup-compatibility/2006" xmlns:a14="http://schemas.microsoft.com/office/drawing/2010/main">
      <mc:Choice Requires="a14">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623271</xdr:colOff>
      <xdr:row>434</xdr:row>
      <xdr:rowOff>20637</xdr:rowOff>
    </xdr:from>
    <xdr:ext cx="1076443" cy="172227"/>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437</xdr:row>
      <xdr:rowOff>87312</xdr:rowOff>
    </xdr:from>
    <xdr:ext cx="1076443" cy="172227"/>
    <mc:AlternateContent xmlns:mc="http://schemas.openxmlformats.org/markup-compatibility/2006" xmlns:a14="http://schemas.microsoft.com/office/drawing/2010/main">
      <mc:Choice Requires="a14">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434</xdr:row>
      <xdr:rowOff>113458</xdr:rowOff>
    </xdr:from>
    <xdr:to>
      <xdr:col>7</xdr:col>
      <xdr:colOff>186657</xdr:colOff>
      <xdr:row>437</xdr:row>
      <xdr:rowOff>50800</xdr:rowOff>
    </xdr:to>
    <xdr:cxnSp macro="">
      <xdr:nvCxnSpPr>
        <xdr:cNvPr id="355" name="Straight Connector 354">
          <a:extLst>
            <a:ext uri="{FF2B5EF4-FFF2-40B4-BE49-F238E27FC236}">
              <a16:creationId xmlns:a16="http://schemas.microsoft.com/office/drawing/2014/main" id="{930DB606-C7CC-C944-938A-CFDF753405CC}"/>
            </a:ext>
          </a:extLst>
        </xdr:cNvPr>
        <xdr:cNvCxnSpPr/>
      </xdr:nvCxnSpPr>
      <xdr:spPr>
        <a:xfrm>
          <a:off x="13545999337" y="89719827"/>
          <a:ext cx="1332951" cy="5522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719525</xdr:colOff>
      <xdr:row>435</xdr:row>
      <xdr:rowOff>139182</xdr:rowOff>
    </xdr:from>
    <xdr:ext cx="1263768" cy="10958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5</xdr:col>
      <xdr:colOff>378381</xdr:colOff>
      <xdr:row>436</xdr:row>
      <xdr:rowOff>97068</xdr:rowOff>
    </xdr:from>
    <xdr:to>
      <xdr:col>5</xdr:col>
      <xdr:colOff>585679</xdr:colOff>
      <xdr:row>437</xdr:row>
      <xdr:rowOff>102477</xdr:rowOff>
    </xdr:to>
    <xdr:pic>
      <xdr:nvPicPr>
        <xdr:cNvPr id="357" name="Picture 356">
          <a:extLst>
            <a:ext uri="{FF2B5EF4-FFF2-40B4-BE49-F238E27FC236}">
              <a16:creationId xmlns:a16="http://schemas.microsoft.com/office/drawing/2014/main" id="{13C665B2-DD4B-491D-7F74-DD439BED3A48}"/>
            </a:ext>
          </a:extLst>
        </xdr:cNvPr>
        <xdr:cNvPicPr>
          <a:picLocks noChangeAspect="1"/>
        </xdr:cNvPicPr>
      </xdr:nvPicPr>
      <xdr:blipFill>
        <a:blip xmlns:r="http://schemas.openxmlformats.org/officeDocument/2006/relationships" r:embed="rId3"/>
        <a:stretch>
          <a:fillRect/>
        </a:stretch>
      </xdr:blipFill>
      <xdr:spPr>
        <a:xfrm>
          <a:off x="13547254609" y="90113350"/>
          <a:ext cx="207298" cy="210367"/>
        </a:xfrm>
        <a:prstGeom prst="rect">
          <a:avLst/>
        </a:prstGeom>
      </xdr:spPr>
    </xdr:pic>
    <xdr:clientData/>
  </xdr:twoCellAnchor>
  <xdr:twoCellAnchor editAs="oneCell">
    <xdr:from>
      <xdr:col>3</xdr:col>
      <xdr:colOff>177598</xdr:colOff>
      <xdr:row>432</xdr:row>
      <xdr:rowOff>187890</xdr:rowOff>
    </xdr:from>
    <xdr:to>
      <xdr:col>3</xdr:col>
      <xdr:colOff>382506</xdr:colOff>
      <xdr:row>433</xdr:row>
      <xdr:rowOff>190803</xdr:rowOff>
    </xdr:to>
    <xdr:pic>
      <xdr:nvPicPr>
        <xdr:cNvPr id="358" name="Picture 357">
          <a:extLst>
            <a:ext uri="{FF2B5EF4-FFF2-40B4-BE49-F238E27FC236}">
              <a16:creationId xmlns:a16="http://schemas.microsoft.com/office/drawing/2014/main" id="{E3D9F570-0CBF-1511-1189-8C87333FE4F7}"/>
            </a:ext>
          </a:extLst>
        </xdr:cNvPr>
        <xdr:cNvPicPr>
          <a:picLocks noChangeAspect="1"/>
        </xdr:cNvPicPr>
      </xdr:nvPicPr>
      <xdr:blipFill>
        <a:blip xmlns:r="http://schemas.openxmlformats.org/officeDocument/2006/relationships" r:embed="rId3"/>
        <a:stretch>
          <a:fillRect/>
        </a:stretch>
      </xdr:blipFill>
      <xdr:spPr>
        <a:xfrm>
          <a:off x="13502920976" y="89118048"/>
          <a:ext cx="204908" cy="207319"/>
        </a:xfrm>
        <a:prstGeom prst="rect">
          <a:avLst/>
        </a:prstGeom>
      </xdr:spPr>
    </xdr:pic>
    <xdr:clientData/>
  </xdr:twoCellAnchor>
  <xdr:twoCellAnchor>
    <xdr:from>
      <xdr:col>0</xdr:col>
      <xdr:colOff>589762</xdr:colOff>
      <xdr:row>433</xdr:row>
      <xdr:rowOff>190802</xdr:rowOff>
    </xdr:from>
    <xdr:to>
      <xdr:col>3</xdr:col>
      <xdr:colOff>280052</xdr:colOff>
      <xdr:row>437</xdr:row>
      <xdr:rowOff>83773</xdr:rowOff>
    </xdr:to>
    <xdr:cxnSp macro="">
      <xdr:nvCxnSpPr>
        <xdr:cNvPr id="360" name="Straight Connector 359">
          <a:extLst>
            <a:ext uri="{FF2B5EF4-FFF2-40B4-BE49-F238E27FC236}">
              <a16:creationId xmlns:a16="http://schemas.microsoft.com/office/drawing/2014/main" id="{FF626470-ADCD-49DC-17D5-C4F13FCA7C64}"/>
            </a:ext>
          </a:extLst>
        </xdr:cNvPr>
        <xdr:cNvCxnSpPr>
          <a:stCxn id="358" idx="2"/>
        </xdr:cNvCxnSpPr>
      </xdr:nvCxnSpPr>
      <xdr:spPr>
        <a:xfrm>
          <a:off x="13503023430" y="89325367"/>
          <a:ext cx="2163272" cy="71059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65972</xdr:colOff>
      <xdr:row>437</xdr:row>
      <xdr:rowOff>116775</xdr:rowOff>
    </xdr:from>
    <xdr:ext cx="1076443"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0</xdr:col>
      <xdr:colOff>512691</xdr:colOff>
      <xdr:row>438</xdr:row>
      <xdr:rowOff>120634</xdr:rowOff>
    </xdr:from>
    <xdr:to>
      <xdr:col>0</xdr:col>
      <xdr:colOff>629973</xdr:colOff>
      <xdr:row>439</xdr:row>
      <xdr:rowOff>80422</xdr:rowOff>
    </xdr:to>
    <xdr:sp macro="" textlink="">
      <xdr:nvSpPr>
        <xdr:cNvPr id="364" name="Down Arrow 363">
          <a:extLst>
            <a:ext uri="{FF2B5EF4-FFF2-40B4-BE49-F238E27FC236}">
              <a16:creationId xmlns:a16="http://schemas.microsoft.com/office/drawing/2014/main" id="{59411D07-A290-ECF3-8ACB-75E63C73947D}"/>
            </a:ext>
          </a:extLst>
        </xdr:cNvPr>
        <xdr:cNvSpPr/>
      </xdr:nvSpPr>
      <xdr:spPr>
        <a:xfrm>
          <a:off x="13505146491" y="9027723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62621</xdr:colOff>
      <xdr:row>440</xdr:row>
      <xdr:rowOff>56459</xdr:rowOff>
    </xdr:from>
    <xdr:ext cx="1076443"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400∗6</m:t>
                    </m:r>
                  </m:oMath>
                </m:oMathPara>
              </a14:m>
              <a:endParaRPr lang="en-US" sz="1100"/>
            </a:p>
          </xdr:txBody>
        </xdr:sp>
      </mc:Choice>
      <mc:Fallback xmlns="">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400∗6</a:t>
              </a:r>
              <a:endParaRPr lang="en-US" sz="1100"/>
            </a:p>
          </xdr:txBody>
        </xdr:sp>
      </mc:Fallback>
    </mc:AlternateContent>
    <xdr:clientData/>
  </xdr:oneCellAnchor>
  <xdr:oneCellAnchor>
    <xdr:from>
      <xdr:col>0</xdr:col>
      <xdr:colOff>62621</xdr:colOff>
      <xdr:row>439</xdr:row>
      <xdr:rowOff>69862</xdr:rowOff>
    </xdr:from>
    <xdr:ext cx="1076443" cy="172227"/>
    <mc:AlternateContent xmlns:mc="http://schemas.openxmlformats.org/markup-compatibility/2006" xmlns:a14="http://schemas.microsoft.com/office/drawing/2010/main">
      <mc:Choice Requires="a14">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oMath>
                </m:oMathPara>
              </a14:m>
              <a:endParaRPr lang="en-US" sz="1100"/>
            </a:p>
          </xdr:txBody>
        </xdr:sp>
      </mc:Choice>
      <mc:Fallback xmlns="">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𝑌_𝑀𝐴𝑋∗𝑃_𝑌</a:t>
              </a:r>
              <a:endParaRPr lang="en-US" sz="1100"/>
            </a:p>
          </xdr:txBody>
        </xdr:sp>
      </mc:Fallback>
    </mc:AlternateContent>
    <xdr:clientData/>
  </xdr:oneCellAnchor>
  <xdr:oneCellAnchor>
    <xdr:from>
      <xdr:col>1</xdr:col>
      <xdr:colOff>25835</xdr:colOff>
      <xdr:row>434</xdr:row>
      <xdr:rowOff>186833</xdr:rowOff>
    </xdr:from>
    <xdr:ext cx="1263768" cy="202428"/>
    <mc:AlternateContent xmlns:mc="http://schemas.openxmlformats.org/markup-compatibility/2006" xmlns:a14="http://schemas.microsoft.com/office/drawing/2010/main">
      <mc:Choice Requires="a14">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a:t>
              </a:r>
              <a:r>
                <a:rPr lang="en-US" sz="700" b="0" i="0">
                  <a:latin typeface="Cambria Math" panose="02040503050406030204" pitchFamily="18" charset="0"/>
                </a:rPr>
                <a:t>1/6 𝑥</a:t>
              </a:r>
              <a:endParaRPr lang="en-US" sz="700"/>
            </a:p>
          </xdr:txBody>
        </xdr:sp>
      </mc:Fallback>
    </mc:AlternateContent>
    <xdr:clientData/>
  </xdr:oneCellAnchor>
  <xdr:twoCellAnchor>
    <xdr:from>
      <xdr:col>1</xdr:col>
      <xdr:colOff>355196</xdr:colOff>
      <xdr:row>434</xdr:row>
      <xdr:rowOff>33509</xdr:rowOff>
    </xdr:from>
    <xdr:to>
      <xdr:col>1</xdr:col>
      <xdr:colOff>472478</xdr:colOff>
      <xdr:row>434</xdr:row>
      <xdr:rowOff>197704</xdr:rowOff>
    </xdr:to>
    <xdr:sp macro="" textlink="">
      <xdr:nvSpPr>
        <xdr:cNvPr id="369" name="Down Arrow 368">
          <a:extLst>
            <a:ext uri="{FF2B5EF4-FFF2-40B4-BE49-F238E27FC236}">
              <a16:creationId xmlns:a16="http://schemas.microsoft.com/office/drawing/2014/main" id="{EA2F298B-0178-A6FA-C5CF-AB84231D25FE}"/>
            </a:ext>
          </a:extLst>
        </xdr:cNvPr>
        <xdr:cNvSpPr/>
      </xdr:nvSpPr>
      <xdr:spPr>
        <a:xfrm rot="11720810">
          <a:off x="13504479659" y="8937248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25835</xdr:colOff>
      <xdr:row>432</xdr:row>
      <xdr:rowOff>114541</xdr:rowOff>
    </xdr:from>
    <xdr:ext cx="1263768" cy="219676"/>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400</m:t>
                        </m:r>
                      </m:num>
                      <m:den>
                        <m:r>
                          <a:rPr lang="en-US" sz="700" b="0" i="1">
                            <a:latin typeface="Cambria Math" panose="02040503050406030204" pitchFamily="18" charset="0"/>
                          </a:rPr>
                          <m:t>2,400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=400/2,400=1/6</a:t>
              </a:r>
              <a:endParaRPr lang="en-US" sz="700"/>
            </a:p>
          </xdr:txBody>
        </xdr:sp>
      </mc:Fallback>
    </mc:AlternateContent>
    <xdr:clientData/>
  </xdr:oneCellAnchor>
  <xdr:oneCellAnchor>
    <xdr:from>
      <xdr:col>5</xdr:col>
      <xdr:colOff>450174</xdr:colOff>
      <xdr:row>424</xdr:row>
      <xdr:rowOff>196099</xdr:rowOff>
    </xdr:from>
    <xdr:ext cx="1642536" cy="318036"/>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𝑃_𝑋=1/6</a:t>
              </a:r>
              <a:endParaRPr lang="en-US" sz="1100"/>
            </a:p>
          </xdr:txBody>
        </xdr:sp>
      </mc:Fallback>
    </mc:AlternateContent>
    <xdr:clientData/>
  </xdr:oneCellAnchor>
  <xdr:twoCellAnchor>
    <xdr:from>
      <xdr:col>5</xdr:col>
      <xdr:colOff>498612</xdr:colOff>
      <xdr:row>431</xdr:row>
      <xdr:rowOff>179337</xdr:rowOff>
    </xdr:from>
    <xdr:to>
      <xdr:col>7</xdr:col>
      <xdr:colOff>153717</xdr:colOff>
      <xdr:row>437</xdr:row>
      <xdr:rowOff>53150</xdr:rowOff>
    </xdr:to>
    <xdr:cxnSp macro="">
      <xdr:nvCxnSpPr>
        <xdr:cNvPr id="372" name="Straight Connector 371">
          <a:extLst>
            <a:ext uri="{FF2B5EF4-FFF2-40B4-BE49-F238E27FC236}">
              <a16:creationId xmlns:a16="http://schemas.microsoft.com/office/drawing/2014/main" id="{A5A98F0D-C375-6497-42BE-48D10C320252}"/>
            </a:ext>
          </a:extLst>
        </xdr:cNvPr>
        <xdr:cNvCxnSpPr/>
      </xdr:nvCxnSpPr>
      <xdr:spPr>
        <a:xfrm>
          <a:off x="13546032277" y="89170836"/>
          <a:ext cx="1309399" cy="11035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736729</xdr:colOff>
      <xdr:row>431</xdr:row>
      <xdr:rowOff>97495</xdr:rowOff>
    </xdr:from>
    <xdr:ext cx="1076443"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833.33</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833.33</a:t>
              </a:r>
              <a:endParaRPr lang="en-US" sz="1100"/>
            </a:p>
          </xdr:txBody>
        </xdr:sp>
      </mc:Fallback>
    </mc:AlternateContent>
    <xdr:clientData/>
  </xdr:oneCellAnchor>
  <xdr:twoCellAnchor>
    <xdr:from>
      <xdr:col>7</xdr:col>
      <xdr:colOff>708714</xdr:colOff>
      <xdr:row>431</xdr:row>
      <xdr:rowOff>119187</xdr:rowOff>
    </xdr:from>
    <xdr:to>
      <xdr:col>8</xdr:col>
      <xdr:colOff>45762</xdr:colOff>
      <xdr:row>432</xdr:row>
      <xdr:rowOff>31513</xdr:rowOff>
    </xdr:to>
    <xdr:sp macro="" textlink="">
      <xdr:nvSpPr>
        <xdr:cNvPr id="378" name="Down Arrow 377">
          <a:extLst>
            <a:ext uri="{FF2B5EF4-FFF2-40B4-BE49-F238E27FC236}">
              <a16:creationId xmlns:a16="http://schemas.microsoft.com/office/drawing/2014/main" id="{63A0661C-C1B0-D335-549E-B40F7362A6E2}"/>
            </a:ext>
          </a:extLst>
        </xdr:cNvPr>
        <xdr:cNvSpPr/>
      </xdr:nvSpPr>
      <xdr:spPr>
        <a:xfrm rot="5400000">
          <a:off x="13545336542" y="89087229"/>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109798</xdr:colOff>
      <xdr:row>430</xdr:row>
      <xdr:rowOff>142738</xdr:rowOff>
    </xdr:from>
    <xdr:ext cx="1076443"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oMath>
                </m:oMathPara>
              </a14:m>
              <a:endParaRPr lang="en-US" sz="1100"/>
            </a:p>
          </xdr:txBody>
        </xdr:sp>
      </mc:Choice>
      <mc:Fallback xmlns="">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𝑋_𝑀𝐴𝑋∗𝑃_𝑋</a:t>
              </a:r>
              <a:endParaRPr lang="en-US" sz="1100"/>
            </a:p>
          </xdr:txBody>
        </xdr:sp>
      </mc:Fallback>
    </mc:AlternateContent>
    <xdr:clientData/>
  </xdr:oneCellAnchor>
  <xdr:oneCellAnchor>
    <xdr:from>
      <xdr:col>8</xdr:col>
      <xdr:colOff>128098</xdr:colOff>
      <xdr:row>431</xdr:row>
      <xdr:rowOff>146398</xdr:rowOff>
    </xdr:from>
    <xdr:ext cx="1076443" cy="318036"/>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5,000∗1/6</a:t>
              </a:r>
              <a:endParaRPr lang="en-US" sz="1100"/>
            </a:p>
          </xdr:txBody>
        </xdr:sp>
      </mc:Fallback>
    </mc:AlternateContent>
    <xdr:clientData/>
  </xdr:oneCellAnchor>
  <xdr:oneCellAnchor>
    <xdr:from>
      <xdr:col>5</xdr:col>
      <xdr:colOff>523587</xdr:colOff>
      <xdr:row>433</xdr:row>
      <xdr:rowOff>66057</xdr:rowOff>
    </xdr:from>
    <xdr:ext cx="1263768" cy="202428"/>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m:t>
                    </m:r>
                    <m:r>
                      <a:rPr lang="en-US" sz="700" b="0" i="1">
                        <a:latin typeface="Cambria Math" panose="02040503050406030204" pitchFamily="18" charset="0"/>
                      </a:rPr>
                      <m:t>833.33</m:t>
                    </m:r>
                    <m:r>
                      <a:rPr lang="he-IL"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a:t>
              </a:r>
              <a:r>
                <a:rPr lang="en-US" sz="700" b="0" i="0">
                  <a:latin typeface="Cambria Math" panose="02040503050406030204" pitchFamily="18" charset="0"/>
                </a:rPr>
                <a:t>833.33</a:t>
              </a:r>
              <a:r>
                <a:rPr lang="he-IL" sz="700" b="0" i="0">
                  <a:latin typeface="Cambria Math" panose="02040503050406030204" pitchFamily="18" charset="0"/>
                </a:rPr>
                <a:t>−</a:t>
              </a:r>
              <a:r>
                <a:rPr lang="en-US" sz="700" b="0" i="0">
                  <a:latin typeface="Cambria Math" panose="02040503050406030204" pitchFamily="18" charset="0"/>
                </a:rPr>
                <a:t>1/6 𝑥</a:t>
              </a:r>
              <a:endParaRPr lang="en-US" sz="700"/>
            </a:p>
          </xdr:txBody>
        </xdr:sp>
      </mc:Fallback>
    </mc:AlternateContent>
    <xdr:clientData/>
  </xdr:oneCellAnchor>
  <xdr:twoCellAnchor>
    <xdr:from>
      <xdr:col>5</xdr:col>
      <xdr:colOff>772429</xdr:colOff>
      <xdr:row>433</xdr:row>
      <xdr:rowOff>73771</xdr:rowOff>
    </xdr:from>
    <xdr:to>
      <xdr:col>6</xdr:col>
      <xdr:colOff>62564</xdr:colOff>
      <xdr:row>434</xdr:row>
      <xdr:rowOff>33009</xdr:rowOff>
    </xdr:to>
    <xdr:sp macro="" textlink="">
      <xdr:nvSpPr>
        <xdr:cNvPr id="382" name="Down Arrow 381">
          <a:extLst>
            <a:ext uri="{FF2B5EF4-FFF2-40B4-BE49-F238E27FC236}">
              <a16:creationId xmlns:a16="http://schemas.microsoft.com/office/drawing/2014/main" id="{002E2094-629B-71EC-737B-B8DF7CDA6E00}"/>
            </a:ext>
          </a:extLst>
        </xdr:cNvPr>
        <xdr:cNvSpPr/>
      </xdr:nvSpPr>
      <xdr:spPr>
        <a:xfrm rot="13154788">
          <a:off x="13546950577" y="89475183"/>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58774</xdr:colOff>
      <xdr:row>432</xdr:row>
      <xdr:rowOff>58360</xdr:rowOff>
    </xdr:from>
    <xdr:ext cx="1263768" cy="222240"/>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833.33</m:t>
                        </m:r>
                      </m:num>
                      <m:den>
                        <m:r>
                          <a:rPr lang="en-US" sz="700" b="0" i="1">
                            <a:latin typeface="Cambria Math" panose="02040503050406030204" pitchFamily="18" charset="0"/>
                          </a:rPr>
                          <m:t>5,000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=833.33/5,000=1/6</a:t>
              </a:r>
              <a:endParaRPr lang="en-US" sz="700"/>
            </a:p>
          </xdr:txBody>
        </xdr:sp>
      </mc:Fallback>
    </mc:AlternateContent>
    <xdr:clientData/>
  </xdr:oneCellAnchor>
  <xdr:oneCellAnchor>
    <xdr:from>
      <xdr:col>5</xdr:col>
      <xdr:colOff>636108</xdr:colOff>
      <xdr:row>437</xdr:row>
      <xdr:rowOff>87312</xdr:rowOff>
    </xdr:from>
    <xdr:ext cx="1076443"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oneCellAnchor>
    <xdr:from>
      <xdr:col>1</xdr:col>
      <xdr:colOff>697906</xdr:colOff>
      <xdr:row>437</xdr:row>
      <xdr:rowOff>171317</xdr:rowOff>
    </xdr:from>
    <xdr:ext cx="1076443"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twoCellAnchor editAs="oneCell">
    <xdr:from>
      <xdr:col>0</xdr:col>
      <xdr:colOff>170089</xdr:colOff>
      <xdr:row>37</xdr:row>
      <xdr:rowOff>6978</xdr:rowOff>
    </xdr:from>
    <xdr:to>
      <xdr:col>0</xdr:col>
      <xdr:colOff>703036</xdr:colOff>
      <xdr:row>40</xdr:row>
      <xdr:rowOff>12095</xdr:rowOff>
    </xdr:to>
    <xdr:pic>
      <xdr:nvPicPr>
        <xdr:cNvPr id="178" name="Picture 177">
          <a:extLst>
            <a:ext uri="{FF2B5EF4-FFF2-40B4-BE49-F238E27FC236}">
              <a16:creationId xmlns:a16="http://schemas.microsoft.com/office/drawing/2014/main" id="{4895FF22-A158-D52C-198F-8E198CED5E9E}"/>
            </a:ext>
          </a:extLst>
        </xdr:cNvPr>
        <xdr:cNvPicPr>
          <a:picLocks noChangeAspect="1"/>
        </xdr:cNvPicPr>
      </xdr:nvPicPr>
      <xdr:blipFill>
        <a:blip xmlns:r="http://schemas.openxmlformats.org/officeDocument/2006/relationships" r:embed="rId4"/>
        <a:stretch>
          <a:fillRect/>
        </a:stretch>
      </xdr:blipFill>
      <xdr:spPr>
        <a:xfrm>
          <a:off x="13499517916" y="7921799"/>
          <a:ext cx="532947" cy="617439"/>
        </a:xfrm>
        <a:prstGeom prst="rect">
          <a:avLst/>
        </a:prstGeom>
      </xdr:spPr>
    </xdr:pic>
    <xdr:clientData/>
  </xdr:twoCellAnchor>
  <xdr:oneCellAnchor>
    <xdr:from>
      <xdr:col>5</xdr:col>
      <xdr:colOff>682625</xdr:colOff>
      <xdr:row>104</xdr:row>
      <xdr:rowOff>288925</xdr:rowOff>
    </xdr:from>
    <xdr:ext cx="358378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=0.5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𝑀𝐶(𝑋)_𝑁𝐸𝑂𝑀𝐼=0.5  ≤𝑃_𝑋≤     𝑀𝐶(𝑋)_𝑇𝑆𝐴𝐵𝐴𝑁=1 </a:t>
              </a:r>
              <a:endParaRPr lang="en-US" sz="1100"/>
            </a:p>
          </xdr:txBody>
        </xdr:sp>
      </mc:Fallback>
    </mc:AlternateContent>
    <xdr:clientData/>
  </xdr:oneCellAnchor>
  <xdr:oneCellAnchor>
    <xdr:from>
      <xdr:col>5</xdr:col>
      <xdr:colOff>690562</xdr:colOff>
      <xdr:row>106</xdr:row>
      <xdr:rowOff>58737</xdr:rowOff>
    </xdr:from>
    <xdr:ext cx="358378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=2 </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𝑀𝐶(𝑌)_𝑇𝑆𝐴𝐵𝐴𝑁=1   ≤𝑃_𝑌≤     𝑀𝐶(𝑌)_𝑁𝐸𝑂𝑀𝐼=2 </a:t>
              </a:r>
              <a:endParaRPr lang="en-US" sz="1100"/>
            </a:p>
          </xdr:txBody>
        </xdr:sp>
      </mc:Fallback>
    </mc:AlternateContent>
    <xdr:clientData/>
  </xdr:oneCellAnchor>
  <xdr:twoCellAnchor>
    <xdr:from>
      <xdr:col>8</xdr:col>
      <xdr:colOff>349250</xdr:colOff>
      <xdr:row>129</xdr:row>
      <xdr:rowOff>39688</xdr:rowOff>
    </xdr:from>
    <xdr:to>
      <xdr:col>8</xdr:col>
      <xdr:colOff>595312</xdr:colOff>
      <xdr:row>131</xdr:row>
      <xdr:rowOff>146843</xdr:rowOff>
    </xdr:to>
    <xdr:sp macro="" textlink="">
      <xdr:nvSpPr>
        <xdr:cNvPr id="219" name="Down Arrow 218">
          <a:extLst>
            <a:ext uri="{FF2B5EF4-FFF2-40B4-BE49-F238E27FC236}">
              <a16:creationId xmlns:a16="http://schemas.microsoft.com/office/drawing/2014/main" id="{C4A26C61-00C3-9234-F171-E59EA0C4C0CD}"/>
            </a:ext>
          </a:extLst>
        </xdr:cNvPr>
        <xdr:cNvSpPr/>
      </xdr:nvSpPr>
      <xdr:spPr>
        <a:xfrm>
          <a:off x="13517792688" y="26820813"/>
          <a:ext cx="246062" cy="5119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570836</xdr:colOff>
      <xdr:row>158</xdr:row>
      <xdr:rowOff>70802</xdr:rowOff>
    </xdr:from>
    <xdr:to>
      <xdr:col>10</xdr:col>
      <xdr:colOff>247805</xdr:colOff>
      <xdr:row>168</xdr:row>
      <xdr:rowOff>39825</xdr:rowOff>
    </xdr:to>
    <xdr:sp macro="" textlink="">
      <xdr:nvSpPr>
        <xdr:cNvPr id="225" name="Left Brace 224">
          <a:extLst>
            <a:ext uri="{FF2B5EF4-FFF2-40B4-BE49-F238E27FC236}">
              <a16:creationId xmlns:a16="http://schemas.microsoft.com/office/drawing/2014/main" id="{E5F553C6-D8DB-30AE-56D1-CE053E561DB7}"/>
            </a:ext>
          </a:extLst>
        </xdr:cNvPr>
        <xdr:cNvSpPr/>
      </xdr:nvSpPr>
      <xdr:spPr>
        <a:xfrm>
          <a:off x="13549094564" y="32962474"/>
          <a:ext cx="504460" cy="200456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575262</xdr:colOff>
      <xdr:row>154</xdr:row>
      <xdr:rowOff>115052</xdr:rowOff>
    </xdr:from>
    <xdr:to>
      <xdr:col>5</xdr:col>
      <xdr:colOff>774390</xdr:colOff>
      <xdr:row>155</xdr:row>
      <xdr:rowOff>119478</xdr:rowOff>
    </xdr:to>
    <xdr:sp macro="" textlink="">
      <xdr:nvSpPr>
        <xdr:cNvPr id="226" name="Oval 225">
          <a:extLst>
            <a:ext uri="{FF2B5EF4-FFF2-40B4-BE49-F238E27FC236}">
              <a16:creationId xmlns:a16="http://schemas.microsoft.com/office/drawing/2014/main" id="{510CED64-A335-2C4C-9E6A-FC6BA67CF07E}"/>
            </a:ext>
          </a:extLst>
        </xdr:cNvPr>
        <xdr:cNvSpPr/>
      </xdr:nvSpPr>
      <xdr:spPr>
        <a:xfrm>
          <a:off x="13552705436" y="32179233"/>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384982</xdr:colOff>
      <xdr:row>159</xdr:row>
      <xdr:rowOff>123902</xdr:rowOff>
    </xdr:from>
    <xdr:to>
      <xdr:col>6</xdr:col>
      <xdr:colOff>584110</xdr:colOff>
      <xdr:row>160</xdr:row>
      <xdr:rowOff>128328</xdr:rowOff>
    </xdr:to>
    <xdr:sp macro="" textlink="">
      <xdr:nvSpPr>
        <xdr:cNvPr id="251" name="Oval 250">
          <a:extLst>
            <a:ext uri="{FF2B5EF4-FFF2-40B4-BE49-F238E27FC236}">
              <a16:creationId xmlns:a16="http://schemas.microsoft.com/office/drawing/2014/main" id="{62F87F6D-75FE-EC3C-403B-07DCC434026A}"/>
            </a:ext>
          </a:extLst>
        </xdr:cNvPr>
        <xdr:cNvSpPr/>
      </xdr:nvSpPr>
      <xdr:spPr>
        <a:xfrm>
          <a:off x="13552068224" y="33219128"/>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8</xdr:col>
      <xdr:colOff>62219</xdr:colOff>
      <xdr:row>289</xdr:row>
      <xdr:rowOff>76859</xdr:rowOff>
    </xdr:from>
    <xdr:to>
      <xdr:col>10</xdr:col>
      <xdr:colOff>102478</xdr:colOff>
      <xdr:row>296</xdr:row>
      <xdr:rowOff>87839</xdr:rowOff>
    </xdr:to>
    <xdr:sp macro="" textlink="">
      <xdr:nvSpPr>
        <xdr:cNvPr id="2" name="Rectangle 1">
          <a:extLst>
            <a:ext uri="{FF2B5EF4-FFF2-40B4-BE49-F238E27FC236}">
              <a16:creationId xmlns:a16="http://schemas.microsoft.com/office/drawing/2014/main" id="{B6AF8EA5-0D7F-3433-645C-6237EA17D913}"/>
            </a:ext>
          </a:extLst>
        </xdr:cNvPr>
        <xdr:cNvSpPr/>
      </xdr:nvSpPr>
      <xdr:spPr>
        <a:xfrm>
          <a:off x="13543602075" y="57431816"/>
          <a:ext cx="1694553" cy="14456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a:t>
          </a:r>
          <a:r>
            <a:rPr lang="he-IL" sz="1100" baseline="0"/>
            <a:t> לי 10 שדות מכל סוג,</a:t>
          </a:r>
        </a:p>
        <a:p>
          <a:pPr algn="r" rtl="1"/>
          <a:r>
            <a:rPr lang="he-IL" sz="1100" baseline="0"/>
            <a:t>ו-36 עובדים בסך הכל</a:t>
          </a:r>
          <a:endParaRPr lang="en-US" sz="1100"/>
        </a:p>
      </xdr:txBody>
    </xdr:sp>
    <xdr:clientData/>
  </xdr:twoCellAnchor>
  <xdr:twoCellAnchor>
    <xdr:from>
      <xdr:col>5</xdr:col>
      <xdr:colOff>197637</xdr:colOff>
      <xdr:row>347</xdr:row>
      <xdr:rowOff>58559</xdr:rowOff>
    </xdr:from>
    <xdr:to>
      <xdr:col>7</xdr:col>
      <xdr:colOff>713689</xdr:colOff>
      <xdr:row>351</xdr:row>
      <xdr:rowOff>589250</xdr:rowOff>
    </xdr:to>
    <xdr:sp macro="" textlink="">
      <xdr:nvSpPr>
        <xdr:cNvPr id="3" name="Rectangle 2">
          <a:extLst>
            <a:ext uri="{FF2B5EF4-FFF2-40B4-BE49-F238E27FC236}">
              <a16:creationId xmlns:a16="http://schemas.microsoft.com/office/drawing/2014/main" id="{4829DAB6-F674-5593-83A1-AD9FB75A0FA1}"/>
            </a:ext>
          </a:extLst>
        </xdr:cNvPr>
        <xdr:cNvSpPr/>
      </xdr:nvSpPr>
      <xdr:spPr>
        <a:xfrm>
          <a:off x="13545472305" y="70252594"/>
          <a:ext cx="2170346" cy="13505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השאלה עוסקת באפשרות להשתמש בחלקה נוספת לייצור לאפות (א), כלומר יש לבחון את ההשפעה של מצב שבו קיימות:</a:t>
          </a:r>
        </a:p>
        <a:p>
          <a:pPr algn="r" rtl="1"/>
          <a:r>
            <a:rPr lang="he-IL" sz="1100"/>
            <a:t>11 חלקות מסוג א</a:t>
          </a:r>
        </a:p>
        <a:p>
          <a:pPr algn="r" rtl="1"/>
          <a:r>
            <a:rPr lang="he-IL" sz="1100"/>
            <a:t>10 חלקות מסוג ב</a:t>
          </a:r>
          <a:endParaRPr lang="en-US" sz="1100"/>
        </a:p>
      </xdr:txBody>
    </xdr:sp>
    <xdr:clientData/>
  </xdr:twoCellAnchor>
  <xdr:twoCellAnchor>
    <xdr:from>
      <xdr:col>7</xdr:col>
      <xdr:colOff>259856</xdr:colOff>
      <xdr:row>405</xdr:row>
      <xdr:rowOff>47580</xdr:rowOff>
    </xdr:from>
    <xdr:to>
      <xdr:col>9</xdr:col>
      <xdr:colOff>548991</xdr:colOff>
      <xdr:row>406</xdr:row>
      <xdr:rowOff>186657</xdr:rowOff>
    </xdr:to>
    <xdr:sp macro="" textlink="">
      <xdr:nvSpPr>
        <xdr:cNvPr id="4" name="Rectangle 3">
          <a:extLst>
            <a:ext uri="{FF2B5EF4-FFF2-40B4-BE49-F238E27FC236}">
              <a16:creationId xmlns:a16="http://schemas.microsoft.com/office/drawing/2014/main" id="{C6C8749D-25BE-B477-0A1D-85ECFA18BFB7}"/>
            </a:ext>
          </a:extLst>
        </xdr:cNvPr>
        <xdr:cNvSpPr/>
      </xdr:nvSpPr>
      <xdr:spPr>
        <a:xfrm>
          <a:off x="13543982709" y="82820836"/>
          <a:ext cx="1943429" cy="5343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 חלקה אחת מכל סוג</a:t>
          </a:r>
        </a:p>
        <a:p>
          <a:pPr algn="r" rtl="1"/>
          <a:r>
            <a:rPr lang="he-IL" sz="1100"/>
            <a:t>ו-5 עובדים בסך הכל</a:t>
          </a:r>
          <a:endParaRPr lang="en-US" sz="1100"/>
        </a:p>
      </xdr:txBody>
    </xdr:sp>
    <xdr:clientData/>
  </xdr:twoCellAnchor>
  <xdr:twoCellAnchor>
    <xdr:from>
      <xdr:col>7</xdr:col>
      <xdr:colOff>201297</xdr:colOff>
      <xdr:row>425</xdr:row>
      <xdr:rowOff>10980</xdr:rowOff>
    </xdr:from>
    <xdr:to>
      <xdr:col>9</xdr:col>
      <xdr:colOff>490432</xdr:colOff>
      <xdr:row>425</xdr:row>
      <xdr:rowOff>805187</xdr:rowOff>
    </xdr:to>
    <xdr:sp macro="" textlink="">
      <xdr:nvSpPr>
        <xdr:cNvPr id="5" name="Rectangle 4">
          <a:extLst>
            <a:ext uri="{FF2B5EF4-FFF2-40B4-BE49-F238E27FC236}">
              <a16:creationId xmlns:a16="http://schemas.microsoft.com/office/drawing/2014/main" id="{DD06E4E5-FAC7-914F-B645-66A796E5C2E5}"/>
            </a:ext>
          </a:extLst>
        </xdr:cNvPr>
        <xdr:cNvSpPr/>
      </xdr:nvSpPr>
      <xdr:spPr>
        <a:xfrm>
          <a:off x="13544041268" y="87146888"/>
          <a:ext cx="1943429" cy="79420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a:t>
          </a:r>
          <a:r>
            <a:rPr lang="he-IL" sz="1100" baseline="0"/>
            <a:t> במצב החדש:</a:t>
          </a:r>
        </a:p>
        <a:p>
          <a:pPr algn="r" rtl="1"/>
          <a:r>
            <a:rPr lang="he-IL" sz="1100" baseline="0"/>
            <a:t>א.</a:t>
          </a:r>
          <a:r>
            <a:rPr lang="he-IL" sz="1100"/>
            <a:t> חלקה אחת של פרגית</a:t>
          </a:r>
        </a:p>
        <a:p>
          <a:pPr algn="r" rtl="1"/>
          <a:r>
            <a:rPr lang="he-IL" sz="1100"/>
            <a:t>ב. 2 חלקות של קבבי</a:t>
          </a:r>
        </a:p>
        <a:p>
          <a:pPr algn="r" rtl="1"/>
          <a:r>
            <a:rPr lang="he-IL" sz="1100"/>
            <a:t>ו-5 עובדים בסך הכל</a:t>
          </a:r>
          <a:endParaRPr lang="en-US" sz="1100"/>
        </a:p>
      </xdr:txBody>
    </xdr:sp>
    <xdr:clientData/>
  </xdr:twoCellAnchor>
  <xdr:twoCellAnchor>
    <xdr:from>
      <xdr:col>8</xdr:col>
      <xdr:colOff>774096</xdr:colOff>
      <xdr:row>39</xdr:row>
      <xdr:rowOff>12095</xdr:rowOff>
    </xdr:from>
    <xdr:to>
      <xdr:col>9</xdr:col>
      <xdr:colOff>116921</xdr:colOff>
      <xdr:row>40</xdr:row>
      <xdr:rowOff>52413</xdr:rowOff>
    </xdr:to>
    <xdr:sp macro="" textlink="">
      <xdr:nvSpPr>
        <xdr:cNvPr id="7" name="Down Arrow 6">
          <a:extLst>
            <a:ext uri="{FF2B5EF4-FFF2-40B4-BE49-F238E27FC236}">
              <a16:creationId xmlns:a16="http://schemas.microsoft.com/office/drawing/2014/main" id="{1C837977-E22A-142C-F260-2ABA28E26746}"/>
            </a:ext>
          </a:extLst>
        </xdr:cNvPr>
        <xdr:cNvSpPr/>
      </xdr:nvSpPr>
      <xdr:spPr>
        <a:xfrm>
          <a:off x="13533950540" y="7970762"/>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149174</xdr:colOff>
      <xdr:row>49</xdr:row>
      <xdr:rowOff>60477</xdr:rowOff>
    </xdr:from>
    <xdr:to>
      <xdr:col>7</xdr:col>
      <xdr:colOff>391079</xdr:colOff>
      <xdr:row>50</xdr:row>
      <xdr:rowOff>28223</xdr:rowOff>
    </xdr:to>
    <xdr:sp macro="" textlink="">
      <xdr:nvSpPr>
        <xdr:cNvPr id="8" name="Down Arrow 7">
          <a:extLst>
            <a:ext uri="{FF2B5EF4-FFF2-40B4-BE49-F238E27FC236}">
              <a16:creationId xmlns:a16="http://schemas.microsoft.com/office/drawing/2014/main" id="{CCB6EC08-A93B-99A3-35F3-F2BAE07DE1B1}"/>
            </a:ext>
          </a:extLst>
        </xdr:cNvPr>
        <xdr:cNvSpPr/>
      </xdr:nvSpPr>
      <xdr:spPr>
        <a:xfrm rot="5400000">
          <a:off x="13535365683" y="10014858"/>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544286</xdr:colOff>
      <xdr:row>63</xdr:row>
      <xdr:rowOff>661206</xdr:rowOff>
    </xdr:from>
    <xdr:to>
      <xdr:col>7</xdr:col>
      <xdr:colOff>761999</xdr:colOff>
      <xdr:row>70</xdr:row>
      <xdr:rowOff>193523</xdr:rowOff>
    </xdr:to>
    <xdr:sp macro="" textlink="">
      <xdr:nvSpPr>
        <xdr:cNvPr id="53" name="Right Brace 52">
          <a:extLst>
            <a:ext uri="{FF2B5EF4-FFF2-40B4-BE49-F238E27FC236}">
              <a16:creationId xmlns:a16="http://schemas.microsoft.com/office/drawing/2014/main" id="{A86DF115-E326-6C6F-4864-4BB54A8D1688}"/>
            </a:ext>
          </a:extLst>
        </xdr:cNvPr>
        <xdr:cNvSpPr/>
      </xdr:nvSpPr>
      <xdr:spPr>
        <a:xfrm rot="10800000">
          <a:off x="13534958477" y="13506349"/>
          <a:ext cx="217713" cy="14030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761999</xdr:colOff>
      <xdr:row>67</xdr:row>
      <xdr:rowOff>96761</xdr:rowOff>
    </xdr:from>
    <xdr:to>
      <xdr:col>8</xdr:col>
      <xdr:colOff>419302</xdr:colOff>
      <xdr:row>67</xdr:row>
      <xdr:rowOff>100794</xdr:rowOff>
    </xdr:to>
    <xdr:cxnSp macro="">
      <xdr:nvCxnSpPr>
        <xdr:cNvPr id="55" name="Straight Connector 54">
          <a:extLst>
            <a:ext uri="{FF2B5EF4-FFF2-40B4-BE49-F238E27FC236}">
              <a16:creationId xmlns:a16="http://schemas.microsoft.com/office/drawing/2014/main" id="{EEBDFE4D-B802-A68F-9733-CF2091CDAA37}"/>
            </a:ext>
          </a:extLst>
        </xdr:cNvPr>
        <xdr:cNvCxnSpPr>
          <a:stCxn id="53" idx="1"/>
        </xdr:cNvCxnSpPr>
      </xdr:nvCxnSpPr>
      <xdr:spPr>
        <a:xfrm flipH="1">
          <a:off x="13534474667" y="14207872"/>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391080</xdr:colOff>
      <xdr:row>67</xdr:row>
      <xdr:rowOff>108857</xdr:rowOff>
    </xdr:from>
    <xdr:to>
      <xdr:col>8</xdr:col>
      <xdr:colOff>399144</xdr:colOff>
      <xdr:row>71</xdr:row>
      <xdr:rowOff>116921</xdr:rowOff>
    </xdr:to>
    <xdr:cxnSp macro="">
      <xdr:nvCxnSpPr>
        <xdr:cNvPr id="56" name="Straight Connector 55">
          <a:extLst>
            <a:ext uri="{FF2B5EF4-FFF2-40B4-BE49-F238E27FC236}">
              <a16:creationId xmlns:a16="http://schemas.microsoft.com/office/drawing/2014/main" id="{E2237117-178B-EAE8-9AC7-1C52AFAD0107}"/>
            </a:ext>
          </a:extLst>
        </xdr:cNvPr>
        <xdr:cNvCxnSpPr/>
      </xdr:nvCxnSpPr>
      <xdr:spPr>
        <a:xfrm flipH="1" flipV="1">
          <a:off x="13534494825" y="14219968"/>
          <a:ext cx="8064" cy="8305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729745</xdr:colOff>
      <xdr:row>71</xdr:row>
      <xdr:rowOff>108856</xdr:rowOff>
    </xdr:from>
    <xdr:to>
      <xdr:col>8</xdr:col>
      <xdr:colOff>387048</xdr:colOff>
      <xdr:row>71</xdr:row>
      <xdr:rowOff>112889</xdr:rowOff>
    </xdr:to>
    <xdr:cxnSp macro="">
      <xdr:nvCxnSpPr>
        <xdr:cNvPr id="59" name="Straight Connector 58">
          <a:extLst>
            <a:ext uri="{FF2B5EF4-FFF2-40B4-BE49-F238E27FC236}">
              <a16:creationId xmlns:a16="http://schemas.microsoft.com/office/drawing/2014/main" id="{D11801B0-5305-338A-5C1F-6B266769AD39}"/>
            </a:ext>
          </a:extLst>
        </xdr:cNvPr>
        <xdr:cNvCxnSpPr/>
      </xdr:nvCxnSpPr>
      <xdr:spPr>
        <a:xfrm flipH="1">
          <a:off x="13534506921" y="15042443"/>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401464</xdr:colOff>
      <xdr:row>91</xdr:row>
      <xdr:rowOff>178965</xdr:rowOff>
    </xdr:from>
    <xdr:to>
      <xdr:col>2</xdr:col>
      <xdr:colOff>665129</xdr:colOff>
      <xdr:row>93</xdr:row>
      <xdr:rowOff>32773</xdr:rowOff>
    </xdr:to>
    <xdr:pic>
      <xdr:nvPicPr>
        <xdr:cNvPr id="63" name="Picture 62">
          <a:extLst>
            <a:ext uri="{FF2B5EF4-FFF2-40B4-BE49-F238E27FC236}">
              <a16:creationId xmlns:a16="http://schemas.microsoft.com/office/drawing/2014/main" id="{80ED8264-0CD0-2124-7327-31983A4DCCDA}"/>
            </a:ext>
          </a:extLst>
        </xdr:cNvPr>
        <xdr:cNvPicPr>
          <a:picLocks noChangeAspect="1"/>
        </xdr:cNvPicPr>
      </xdr:nvPicPr>
      <xdr:blipFill>
        <a:blip xmlns:r="http://schemas.openxmlformats.org/officeDocument/2006/relationships" r:embed="rId1"/>
        <a:stretch>
          <a:fillRect/>
        </a:stretch>
      </xdr:blipFill>
      <xdr:spPr>
        <a:xfrm>
          <a:off x="13556232548" y="19634546"/>
          <a:ext cx="263665" cy="263485"/>
        </a:xfrm>
        <a:prstGeom prst="rect">
          <a:avLst/>
        </a:prstGeom>
      </xdr:spPr>
    </xdr:pic>
    <xdr:clientData/>
  </xdr:twoCellAnchor>
  <xdr:twoCellAnchor editAs="oneCell">
    <xdr:from>
      <xdr:col>1</xdr:col>
      <xdr:colOff>402733</xdr:colOff>
      <xdr:row>91</xdr:row>
      <xdr:rowOff>176160</xdr:rowOff>
    </xdr:from>
    <xdr:to>
      <xdr:col>1</xdr:col>
      <xdr:colOff>677404</xdr:colOff>
      <xdr:row>93</xdr:row>
      <xdr:rowOff>40968</xdr:rowOff>
    </xdr:to>
    <xdr:pic>
      <xdr:nvPicPr>
        <xdr:cNvPr id="64" name="Picture 63">
          <a:extLst>
            <a:ext uri="{FF2B5EF4-FFF2-40B4-BE49-F238E27FC236}">
              <a16:creationId xmlns:a16="http://schemas.microsoft.com/office/drawing/2014/main" id="{5E712ACE-290F-6FFE-06C3-8BFD53AF7C5C}"/>
            </a:ext>
          </a:extLst>
        </xdr:cNvPr>
        <xdr:cNvPicPr>
          <a:picLocks noChangeAspect="1"/>
        </xdr:cNvPicPr>
      </xdr:nvPicPr>
      <xdr:blipFill>
        <a:blip xmlns:r="http://schemas.openxmlformats.org/officeDocument/2006/relationships" r:embed="rId1"/>
        <a:stretch>
          <a:fillRect/>
        </a:stretch>
      </xdr:blipFill>
      <xdr:spPr>
        <a:xfrm>
          <a:off x="13557047822" y="19631741"/>
          <a:ext cx="274671" cy="274485"/>
        </a:xfrm>
        <a:prstGeom prst="rect">
          <a:avLst/>
        </a:prstGeom>
      </xdr:spPr>
    </xdr:pic>
    <xdr:clientData/>
  </xdr:twoCellAnchor>
  <xdr:twoCellAnchor editAs="oneCell">
    <xdr:from>
      <xdr:col>3</xdr:col>
      <xdr:colOff>307258</xdr:colOff>
      <xdr:row>91</xdr:row>
      <xdr:rowOff>172336</xdr:rowOff>
    </xdr:from>
    <xdr:to>
      <xdr:col>3</xdr:col>
      <xdr:colOff>565319</xdr:colOff>
      <xdr:row>93</xdr:row>
      <xdr:rowOff>20545</xdr:rowOff>
    </xdr:to>
    <xdr:pic>
      <xdr:nvPicPr>
        <xdr:cNvPr id="65" name="Picture 64">
          <a:extLst>
            <a:ext uri="{FF2B5EF4-FFF2-40B4-BE49-F238E27FC236}">
              <a16:creationId xmlns:a16="http://schemas.microsoft.com/office/drawing/2014/main" id="{CC54A949-4D15-29DE-A7B8-D591524E3A8A}"/>
            </a:ext>
          </a:extLst>
        </xdr:cNvPr>
        <xdr:cNvPicPr>
          <a:picLocks noChangeAspect="1"/>
        </xdr:cNvPicPr>
      </xdr:nvPicPr>
      <xdr:blipFill>
        <a:blip xmlns:r="http://schemas.openxmlformats.org/officeDocument/2006/relationships" r:embed="rId1"/>
        <a:stretch>
          <a:fillRect/>
        </a:stretch>
      </xdr:blipFill>
      <xdr:spPr>
        <a:xfrm>
          <a:off x="13555504810" y="19627917"/>
          <a:ext cx="258061" cy="257886"/>
        </a:xfrm>
        <a:prstGeom prst="rect">
          <a:avLst/>
        </a:prstGeom>
      </xdr:spPr>
    </xdr:pic>
    <xdr:clientData/>
  </xdr:twoCellAnchor>
  <xdr:twoCellAnchor editAs="oneCell">
    <xdr:from>
      <xdr:col>7</xdr:col>
      <xdr:colOff>36550</xdr:colOff>
      <xdr:row>129</xdr:row>
      <xdr:rowOff>164429</xdr:rowOff>
    </xdr:from>
    <xdr:to>
      <xdr:col>8</xdr:col>
      <xdr:colOff>475224</xdr:colOff>
      <xdr:row>136</xdr:row>
      <xdr:rowOff>129723</xdr:rowOff>
    </xdr:to>
    <xdr:pic>
      <xdr:nvPicPr>
        <xdr:cNvPr id="68" name="Picture 67">
          <a:extLst>
            <a:ext uri="{FF2B5EF4-FFF2-40B4-BE49-F238E27FC236}">
              <a16:creationId xmlns:a16="http://schemas.microsoft.com/office/drawing/2014/main" id="{12623A9A-5E22-D832-069E-9EDA8053182B}"/>
            </a:ext>
          </a:extLst>
        </xdr:cNvPr>
        <xdr:cNvPicPr>
          <a:picLocks noChangeAspect="1"/>
        </xdr:cNvPicPr>
      </xdr:nvPicPr>
      <xdr:blipFill>
        <a:blip xmlns:r="http://schemas.openxmlformats.org/officeDocument/2006/relationships" r:embed="rId2"/>
        <a:stretch>
          <a:fillRect/>
        </a:stretch>
      </xdr:blipFill>
      <xdr:spPr>
        <a:xfrm>
          <a:off x="13551457163" y="26404268"/>
          <a:ext cx="1266222" cy="1436036"/>
        </a:xfrm>
        <a:prstGeom prst="rect">
          <a:avLst/>
        </a:prstGeom>
      </xdr:spPr>
    </xdr:pic>
    <xdr:clientData/>
  </xdr:twoCellAnchor>
  <xdr:twoCellAnchor>
    <xdr:from>
      <xdr:col>8</xdr:col>
      <xdr:colOff>500186</xdr:colOff>
      <xdr:row>123</xdr:row>
      <xdr:rowOff>101202</xdr:rowOff>
    </xdr:from>
    <xdr:to>
      <xdr:col>11</xdr:col>
      <xdr:colOff>5170</xdr:colOff>
      <xdr:row>139</xdr:row>
      <xdr:rowOff>72799</xdr:rowOff>
    </xdr:to>
    <xdr:sp macro="" textlink="">
      <xdr:nvSpPr>
        <xdr:cNvPr id="69" name="Rounded Rectangular Callout 68">
          <a:extLst>
            <a:ext uri="{FF2B5EF4-FFF2-40B4-BE49-F238E27FC236}">
              <a16:creationId xmlns:a16="http://schemas.microsoft.com/office/drawing/2014/main" id="{7B19E486-D9C5-7231-A9D3-A17726FF857A}"/>
            </a:ext>
          </a:extLst>
        </xdr:cNvPr>
        <xdr:cNvSpPr/>
      </xdr:nvSpPr>
      <xdr:spPr>
        <a:xfrm>
          <a:off x="13549444572" y="26136202"/>
          <a:ext cx="1987629" cy="2273984"/>
        </a:xfrm>
        <a:prstGeom prst="wedgeRoundRectCallout">
          <a:avLst>
            <a:gd name="adj1" fmla="val 54324"/>
            <a:gd name="adj2" fmla="val -55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זכרו: </a:t>
          </a:r>
        </a:p>
        <a:p>
          <a:pPr algn="r" rtl="1"/>
          <a:r>
            <a:rPr lang="he-IL" sz="1100"/>
            <a:t>תפוקה</a:t>
          </a:r>
          <a:r>
            <a:rPr lang="he-IL" sz="1100" baseline="0"/>
            <a:t> שולית </a:t>
          </a:r>
          <a:r>
            <a:rPr lang="he-IL" sz="1100" u="sng" baseline="0"/>
            <a:t>לעובד</a:t>
          </a:r>
          <a:r>
            <a:rPr lang="he-IL" sz="1100" baseline="0"/>
            <a:t> - קל. בודקים את ה-</a:t>
          </a:r>
          <a:r>
            <a:rPr lang="en-US" sz="1100" baseline="0"/>
            <a:t>MP</a:t>
          </a:r>
          <a:r>
            <a:rPr lang="he-IL" sz="1100" baseline="0"/>
            <a:t> בעובד האחרון ונגמר.</a:t>
          </a:r>
        </a:p>
        <a:p>
          <a:pPr algn="r" rtl="1"/>
          <a:r>
            <a:rPr lang="he-IL" sz="1100" baseline="0"/>
            <a:t>תפוקה </a:t>
          </a:r>
          <a:r>
            <a:rPr lang="he-IL" sz="1100" u="sng" baseline="0"/>
            <a:t>שולית לשדה </a:t>
          </a:r>
          <a:r>
            <a:rPr lang="he-IL" sz="1100" baseline="0"/>
            <a:t>- מורכב.</a:t>
          </a:r>
        </a:p>
        <a:p>
          <a:pPr algn="r" rtl="1"/>
          <a:r>
            <a:rPr lang="he-IL" sz="1100" baseline="0"/>
            <a:t>עלינו לבדוק:</a:t>
          </a:r>
        </a:p>
        <a:p>
          <a:pPr algn="r" rtl="1"/>
          <a:r>
            <a:rPr lang="he-IL" sz="1100" baseline="0"/>
            <a:t>את התפוקה הכוללת של השדה הספציפי (במינוס)</a:t>
          </a:r>
        </a:p>
        <a:p>
          <a:pPr algn="r" rtl="1"/>
          <a:r>
            <a:rPr lang="he-IL" sz="1100" u="sng" baseline="0"/>
            <a:t>וגם</a:t>
          </a:r>
        </a:p>
        <a:p>
          <a:pPr algn="r" rtl="1"/>
          <a:r>
            <a:rPr lang="he-IL" sz="1100"/>
            <a:t>את העלייה בתפוקה הנובעת מהקצאת העובדים שהתפנו מהשדה - למקומות אחרים</a:t>
          </a:r>
          <a:endParaRPr lang="en-US" sz="1100"/>
        </a:p>
      </xdr:txBody>
    </xdr:sp>
    <xdr:clientData/>
  </xdr:twoCellAnchor>
  <xdr:twoCellAnchor editAs="oneCell">
    <xdr:from>
      <xdr:col>5</xdr:col>
      <xdr:colOff>822977</xdr:colOff>
      <xdr:row>192</xdr:row>
      <xdr:rowOff>154161</xdr:rowOff>
    </xdr:from>
    <xdr:to>
      <xdr:col>6</xdr:col>
      <xdr:colOff>275289</xdr:colOff>
      <xdr:row>194</xdr:row>
      <xdr:rowOff>4432</xdr:rowOff>
    </xdr:to>
    <xdr:pic>
      <xdr:nvPicPr>
        <xdr:cNvPr id="70" name="Picture 69">
          <a:extLst>
            <a:ext uri="{FF2B5EF4-FFF2-40B4-BE49-F238E27FC236}">
              <a16:creationId xmlns:a16="http://schemas.microsoft.com/office/drawing/2014/main" id="{6065B985-498E-1430-08B3-ABAA4B81D353}"/>
            </a:ext>
          </a:extLst>
        </xdr:cNvPr>
        <xdr:cNvPicPr>
          <a:picLocks noChangeAspect="1"/>
        </xdr:cNvPicPr>
      </xdr:nvPicPr>
      <xdr:blipFill>
        <a:blip xmlns:r="http://schemas.openxmlformats.org/officeDocument/2006/relationships" r:embed="rId3"/>
        <a:stretch>
          <a:fillRect/>
        </a:stretch>
      </xdr:blipFill>
      <xdr:spPr>
        <a:xfrm>
          <a:off x="13525775289" y="39502138"/>
          <a:ext cx="278179" cy="261488"/>
        </a:xfrm>
        <a:prstGeom prst="rect">
          <a:avLst/>
        </a:prstGeom>
      </xdr:spPr>
    </xdr:pic>
    <xdr:clientData/>
  </xdr:twoCellAnchor>
  <xdr:twoCellAnchor editAs="oneCell">
    <xdr:from>
      <xdr:col>4</xdr:col>
      <xdr:colOff>47456</xdr:colOff>
      <xdr:row>215</xdr:row>
      <xdr:rowOff>216559</xdr:rowOff>
    </xdr:from>
    <xdr:to>
      <xdr:col>4</xdr:col>
      <xdr:colOff>682644</xdr:colOff>
      <xdr:row>218</xdr:row>
      <xdr:rowOff>196444</xdr:rowOff>
    </xdr:to>
    <xdr:pic>
      <xdr:nvPicPr>
        <xdr:cNvPr id="71" name="Picture 70">
          <a:extLst>
            <a:ext uri="{FF2B5EF4-FFF2-40B4-BE49-F238E27FC236}">
              <a16:creationId xmlns:a16="http://schemas.microsoft.com/office/drawing/2014/main" id="{B4852A8B-2866-FBFD-2353-E511CFB3252A}"/>
            </a:ext>
          </a:extLst>
        </xdr:cNvPr>
        <xdr:cNvPicPr>
          <a:picLocks noChangeAspect="1"/>
        </xdr:cNvPicPr>
      </xdr:nvPicPr>
      <xdr:blipFill>
        <a:blip xmlns:r="http://schemas.openxmlformats.org/officeDocument/2006/relationships" r:embed="rId4"/>
        <a:stretch>
          <a:fillRect/>
        </a:stretch>
      </xdr:blipFill>
      <xdr:spPr>
        <a:xfrm>
          <a:off x="13527019668" y="44325201"/>
          <a:ext cx="635188" cy="629567"/>
        </a:xfrm>
        <a:prstGeom prst="rect">
          <a:avLst/>
        </a:prstGeom>
      </xdr:spPr>
    </xdr:pic>
    <xdr:clientData/>
  </xdr:twoCellAnchor>
  <xdr:twoCellAnchor>
    <xdr:from>
      <xdr:col>4</xdr:col>
      <xdr:colOff>756128</xdr:colOff>
      <xdr:row>215</xdr:row>
      <xdr:rowOff>33034</xdr:rowOff>
    </xdr:from>
    <xdr:to>
      <xdr:col>8</xdr:col>
      <xdr:colOff>546908</xdr:colOff>
      <xdr:row>218</xdr:row>
      <xdr:rowOff>66069</xdr:rowOff>
    </xdr:to>
    <xdr:sp macro="" textlink="">
      <xdr:nvSpPr>
        <xdr:cNvPr id="72" name="Rounded Rectangular Callout 71">
          <a:extLst>
            <a:ext uri="{FF2B5EF4-FFF2-40B4-BE49-F238E27FC236}">
              <a16:creationId xmlns:a16="http://schemas.microsoft.com/office/drawing/2014/main" id="{456E3DE2-C580-EA5C-4A3F-2E3B7C0A3097}"/>
            </a:ext>
          </a:extLst>
        </xdr:cNvPr>
        <xdr:cNvSpPr/>
      </xdr:nvSpPr>
      <xdr:spPr>
        <a:xfrm>
          <a:off x="13523851936" y="44141676"/>
          <a:ext cx="3094248" cy="682717"/>
        </a:xfrm>
        <a:prstGeom prst="wedgeRoundRectCallout">
          <a:avLst>
            <a:gd name="adj1" fmla="val 60924"/>
            <a:gd name="adj2" fmla="val 4110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מסקנה:</a:t>
          </a:r>
          <a:r>
            <a:rPr lang="he-IL" sz="1100" baseline="0"/>
            <a:t> אם בחלק משדות א מועסקים 3 עובדים, ובחלק משדות א מועסקים 4 עובדים, אין זה משנה תחת איזו הנחה (3 או 4 עובדים) נחשב את הרווח</a:t>
          </a:r>
          <a:endParaRPr lang="en-US" sz="1100"/>
        </a:p>
      </xdr:txBody>
    </xdr:sp>
    <xdr:clientData/>
  </xdr:twoCellAnchor>
  <xdr:twoCellAnchor>
    <xdr:from>
      <xdr:col>3</xdr:col>
      <xdr:colOff>660219</xdr:colOff>
      <xdr:row>257</xdr:row>
      <xdr:rowOff>32663</xdr:rowOff>
    </xdr:from>
    <xdr:to>
      <xdr:col>7</xdr:col>
      <xdr:colOff>567668</xdr:colOff>
      <xdr:row>262</xdr:row>
      <xdr:rowOff>166347</xdr:rowOff>
    </xdr:to>
    <xdr:sp macro="" textlink="">
      <xdr:nvSpPr>
        <xdr:cNvPr id="9" name="Rounded Rectangle 8">
          <a:extLst>
            <a:ext uri="{FF2B5EF4-FFF2-40B4-BE49-F238E27FC236}">
              <a16:creationId xmlns:a16="http://schemas.microsoft.com/office/drawing/2014/main" id="{97FFFD8B-E09C-0E3A-0093-41544A31F4E2}"/>
            </a:ext>
          </a:extLst>
        </xdr:cNvPr>
        <xdr:cNvSpPr/>
      </xdr:nvSpPr>
      <xdr:spPr>
        <a:xfrm>
          <a:off x="13568166760" y="53584330"/>
          <a:ext cx="3221545" cy="16032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מדובר</a:t>
          </a:r>
          <a:r>
            <a:rPr lang="he-IL" sz="1100" baseline="0"/>
            <a:t> במקרה שבו קיימים ״שדות״ (חלקת קרקע) שונים, שבשונה מהתרגיל בהרצאה, על כל סוג מהם ניתן לגדל מוצר אחר (זאת בשונה מהתרגיל בהרצאה שהציג שדות שונים שניתן לייצר באמצעותם את אותו המוצר). </a:t>
          </a:r>
        </a:p>
        <a:p>
          <a:pPr algn="r" rtl="1"/>
          <a:r>
            <a:rPr lang="he-IL" sz="1100" baseline="0"/>
            <a:t>עדיין העקרון שיישמר כאן זה הקצאה יעילה - אם יש כמות עובדים מוגבלת, איך נקצה אותה בהתאם לצרכים. </a:t>
          </a:r>
          <a:endParaRPr lang="en-US" sz="1100"/>
        </a:p>
      </xdr:txBody>
    </xdr:sp>
    <xdr:clientData/>
  </xdr:twoCellAnchor>
  <xdr:twoCellAnchor>
    <xdr:from>
      <xdr:col>5</xdr:col>
      <xdr:colOff>526143</xdr:colOff>
      <xdr:row>262</xdr:row>
      <xdr:rowOff>163285</xdr:rowOff>
    </xdr:from>
    <xdr:to>
      <xdr:col>5</xdr:col>
      <xdr:colOff>707572</xdr:colOff>
      <xdr:row>263</xdr:row>
      <xdr:rowOff>187476</xdr:rowOff>
    </xdr:to>
    <xdr:sp macro="" textlink="">
      <xdr:nvSpPr>
        <xdr:cNvPr id="10" name="Down Arrow 9">
          <a:extLst>
            <a:ext uri="{FF2B5EF4-FFF2-40B4-BE49-F238E27FC236}">
              <a16:creationId xmlns:a16="http://schemas.microsoft.com/office/drawing/2014/main" id="{474453AE-61D2-AB5D-BBFD-EC3470CDDC88}"/>
            </a:ext>
          </a:extLst>
        </xdr:cNvPr>
        <xdr:cNvSpPr/>
      </xdr:nvSpPr>
      <xdr:spPr>
        <a:xfrm>
          <a:off x="13569683904" y="55184523"/>
          <a:ext cx="181429"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689430</xdr:colOff>
      <xdr:row>264</xdr:row>
      <xdr:rowOff>2426</xdr:rowOff>
    </xdr:from>
    <xdr:to>
      <xdr:col>7</xdr:col>
      <xdr:colOff>640241</xdr:colOff>
      <xdr:row>267</xdr:row>
      <xdr:rowOff>78620</xdr:rowOff>
    </xdr:to>
    <xdr:sp macro="" textlink="">
      <xdr:nvSpPr>
        <xdr:cNvPr id="11" name="Rounded Rectangle 10">
          <a:extLst>
            <a:ext uri="{FF2B5EF4-FFF2-40B4-BE49-F238E27FC236}">
              <a16:creationId xmlns:a16="http://schemas.microsoft.com/office/drawing/2014/main" id="{9F96A1BF-670C-8977-AFD4-780FAAA6EB6D}"/>
            </a:ext>
          </a:extLst>
        </xdr:cNvPr>
        <xdr:cNvSpPr/>
      </xdr:nvSpPr>
      <xdr:spPr>
        <a:xfrm>
          <a:off x="13568094187" y="55434902"/>
          <a:ext cx="3264907" cy="6930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יחד עם זאת, אם מסיבה כלשהי המשק איננו מגלה העדפה לסוג מוצר מסויים, או מסיבה כלשהי התייחסותו למוצרים אחידה - ניתן לפתור בכלים של מוצר אחד</a:t>
          </a:r>
          <a:endParaRPr lang="en-US" sz="1100"/>
        </a:p>
      </xdr:txBody>
    </xdr:sp>
    <xdr:clientData/>
  </xdr:twoCellAnchor>
  <xdr:twoCellAnchor>
    <xdr:from>
      <xdr:col>3</xdr:col>
      <xdr:colOff>774095</xdr:colOff>
      <xdr:row>484</xdr:row>
      <xdr:rowOff>102809</xdr:rowOff>
    </xdr:from>
    <xdr:to>
      <xdr:col>7</xdr:col>
      <xdr:colOff>314476</xdr:colOff>
      <xdr:row>492</xdr:row>
      <xdr:rowOff>66524</xdr:rowOff>
    </xdr:to>
    <xdr:sp macro="" textlink="">
      <xdr:nvSpPr>
        <xdr:cNvPr id="12" name="Rounded Rectangle 11">
          <a:extLst>
            <a:ext uri="{FF2B5EF4-FFF2-40B4-BE49-F238E27FC236}">
              <a16:creationId xmlns:a16="http://schemas.microsoft.com/office/drawing/2014/main" id="{6989764D-EDD2-BC87-D6BD-FD5051CC5265}"/>
            </a:ext>
          </a:extLst>
        </xdr:cNvPr>
        <xdr:cNvSpPr/>
      </xdr:nvSpPr>
      <xdr:spPr>
        <a:xfrm>
          <a:off x="13568419952" y="105694238"/>
          <a:ext cx="2854477" cy="160866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כלל:</a:t>
          </a:r>
          <a:r>
            <a:rPr lang="he-IL" sz="1100" baseline="0"/>
            <a:t> עובד שנדרש לשלם לו שכר יועסק אם ורק אם שווי התפוקה השולית שלו הוא לפחות בגובה שכר המינימום (במידה ואכן זה השכר המשולם)</a:t>
          </a:r>
        </a:p>
        <a:p>
          <a:pPr algn="r" rtl="1"/>
          <a:endParaRPr lang="he-IL" sz="1100" baseline="0"/>
        </a:p>
        <a:p>
          <a:pPr algn="r" rtl="1"/>
          <a:r>
            <a:rPr lang="he-IL" sz="1100" baseline="0"/>
            <a:t>בשפה יותר פשוטה: אם אתה כעובד לא מכניס לי את מה שאני משלם לך, לא אעסיק אותך. </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370746</xdr:colOff>
      <xdr:row>241</xdr:row>
      <xdr:rowOff>63106</xdr:rowOff>
    </xdr:from>
    <xdr:to>
      <xdr:col>5</xdr:col>
      <xdr:colOff>378634</xdr:colOff>
      <xdr:row>258</xdr:row>
      <xdr:rowOff>55218</xdr:rowOff>
    </xdr:to>
    <xdr:cxnSp macro="">
      <xdr:nvCxnSpPr>
        <xdr:cNvPr id="4" name="Straight Arrow Connector 3">
          <a:extLst>
            <a:ext uri="{FF2B5EF4-FFF2-40B4-BE49-F238E27FC236}">
              <a16:creationId xmlns:a16="http://schemas.microsoft.com/office/drawing/2014/main" id="{19ED4004-9D07-56C4-93AC-023ECCE4A35C}"/>
            </a:ext>
          </a:extLst>
        </xdr:cNvPr>
        <xdr:cNvCxnSpPr/>
      </xdr:nvCxnSpPr>
      <xdr:spPr>
        <a:xfrm flipH="1" flipV="1">
          <a:off x="13565706149" y="46240622"/>
          <a:ext cx="7888" cy="347869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252</xdr:row>
      <xdr:rowOff>94659</xdr:rowOff>
    </xdr:from>
    <xdr:to>
      <xdr:col>6</xdr:col>
      <xdr:colOff>118323</xdr:colOff>
      <xdr:row>252</xdr:row>
      <xdr:rowOff>134100</xdr:rowOff>
    </xdr:to>
    <xdr:cxnSp macro="">
      <xdr:nvCxnSpPr>
        <xdr:cNvPr id="5" name="Straight Arrow Connector 4">
          <a:extLst>
            <a:ext uri="{FF2B5EF4-FFF2-40B4-BE49-F238E27FC236}">
              <a16:creationId xmlns:a16="http://schemas.microsoft.com/office/drawing/2014/main" id="{CC30A93B-E642-B2B4-22F0-305BF062E79B}"/>
            </a:ext>
          </a:extLst>
        </xdr:cNvPr>
        <xdr:cNvCxnSpPr/>
      </xdr:nvCxnSpPr>
      <xdr:spPr>
        <a:xfrm>
          <a:off x="13565138199" y="48528199"/>
          <a:ext cx="4196522"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245</xdr:row>
      <xdr:rowOff>86770</xdr:rowOff>
    </xdr:from>
    <xdr:to>
      <xdr:col>4</xdr:col>
      <xdr:colOff>252423</xdr:colOff>
      <xdr:row>249</xdr:row>
      <xdr:rowOff>149876</xdr:rowOff>
    </xdr:to>
    <xdr:sp macro="" textlink="">
      <xdr:nvSpPr>
        <xdr:cNvPr id="8" name="Freeform 7">
          <a:extLst>
            <a:ext uri="{FF2B5EF4-FFF2-40B4-BE49-F238E27FC236}">
              <a16:creationId xmlns:a16="http://schemas.microsoft.com/office/drawing/2014/main" id="{867B6E5A-E4A8-1592-60CA-E4B7769999F9}"/>
            </a:ext>
          </a:extLst>
        </xdr:cNvPr>
        <xdr:cNvSpPr/>
      </xdr:nvSpPr>
      <xdr:spPr>
        <a:xfrm>
          <a:off x="13566660621" y="47084658"/>
          <a:ext cx="1025466" cy="883479"/>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239</xdr:row>
      <xdr:rowOff>165653</xdr:rowOff>
    </xdr:from>
    <xdr:to>
      <xdr:col>3</xdr:col>
      <xdr:colOff>244531</xdr:colOff>
      <xdr:row>245</xdr:row>
      <xdr:rowOff>63107</xdr:rowOff>
    </xdr:to>
    <xdr:sp macro="" textlink="">
      <xdr:nvSpPr>
        <xdr:cNvPr id="11" name="Freeform 10">
          <a:extLst>
            <a:ext uri="{FF2B5EF4-FFF2-40B4-BE49-F238E27FC236}">
              <a16:creationId xmlns:a16="http://schemas.microsoft.com/office/drawing/2014/main" id="{2B909A22-718B-DEDC-D091-6AC410F8C7BA}"/>
            </a:ext>
          </a:extLst>
        </xdr:cNvPr>
        <xdr:cNvSpPr/>
      </xdr:nvSpPr>
      <xdr:spPr>
        <a:xfrm rot="20612314">
          <a:off x="13567496773" y="45932982"/>
          <a:ext cx="646832" cy="1128013"/>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455521</xdr:colOff>
      <xdr:row>250</xdr:row>
      <xdr:rowOff>2469</xdr:rowOff>
    </xdr:from>
    <xdr:ext cx="1290351"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245</xdr:row>
      <xdr:rowOff>86771</xdr:rowOff>
    </xdr:from>
    <xdr:ext cx="1290351" cy="19226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249</xdr:row>
      <xdr:rowOff>78883</xdr:rowOff>
    </xdr:from>
    <xdr:ext cx="1290351" cy="19226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12</a:t>
              </a:r>
              <a:endParaRPr lang="en-US" sz="1100"/>
            </a:p>
          </xdr:txBody>
        </xdr:sp>
      </mc:Fallback>
    </mc:AlternateContent>
    <xdr:clientData/>
  </xdr:oneCellAnchor>
  <xdr:oneCellAnchor>
    <xdr:from>
      <xdr:col>4</xdr:col>
      <xdr:colOff>702052</xdr:colOff>
      <xdr:row>245</xdr:row>
      <xdr:rowOff>31553</xdr:rowOff>
    </xdr:from>
    <xdr:ext cx="1290351" cy="19226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0</xdr:col>
      <xdr:colOff>620402</xdr:colOff>
      <xdr:row>245</xdr:row>
      <xdr:rowOff>126212</xdr:rowOff>
    </xdr:from>
    <xdr:to>
      <xdr:col>5</xdr:col>
      <xdr:colOff>315529</xdr:colOff>
      <xdr:row>245</xdr:row>
      <xdr:rowOff>149626</xdr:rowOff>
    </xdr:to>
    <xdr:cxnSp macro="">
      <xdr:nvCxnSpPr>
        <xdr:cNvPr id="17" name="Straight Connector 16">
          <a:extLst>
            <a:ext uri="{FF2B5EF4-FFF2-40B4-BE49-F238E27FC236}">
              <a16:creationId xmlns:a16="http://schemas.microsoft.com/office/drawing/2014/main" id="{120D6931-12F7-CD70-F370-0630380812A0}"/>
            </a:ext>
          </a:extLst>
        </xdr:cNvPr>
        <xdr:cNvCxnSpPr/>
      </xdr:nvCxnSpPr>
      <xdr:spPr>
        <a:xfrm>
          <a:off x="13508594183" y="49802189"/>
          <a:ext cx="3818978" cy="2341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251810</xdr:colOff>
      <xdr:row>249</xdr:row>
      <xdr:rowOff>141988</xdr:rowOff>
    </xdr:from>
    <xdr:to>
      <xdr:col>5</xdr:col>
      <xdr:colOff>346016</xdr:colOff>
      <xdr:row>249</xdr:row>
      <xdr:rowOff>142328</xdr:rowOff>
    </xdr:to>
    <xdr:cxnSp macro="">
      <xdr:nvCxnSpPr>
        <xdr:cNvPr id="19" name="Straight Connector 18">
          <a:extLst>
            <a:ext uri="{FF2B5EF4-FFF2-40B4-BE49-F238E27FC236}">
              <a16:creationId xmlns:a16="http://schemas.microsoft.com/office/drawing/2014/main" id="{7DE7687A-6C5E-9EAA-CD52-B96F36A10F1E}"/>
            </a:ext>
          </a:extLst>
        </xdr:cNvPr>
        <xdr:cNvCxnSpPr/>
      </xdr:nvCxnSpPr>
      <xdr:spPr>
        <a:xfrm>
          <a:off x="13508563696" y="50635436"/>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648356</xdr:colOff>
      <xdr:row>67</xdr:row>
      <xdr:rowOff>35126</xdr:rowOff>
    </xdr:from>
    <xdr:to>
      <xdr:col>3</xdr:col>
      <xdr:colOff>64424</xdr:colOff>
      <xdr:row>69</xdr:row>
      <xdr:rowOff>6123</xdr:rowOff>
    </xdr:to>
    <xdr:sp macro="" textlink="">
      <xdr:nvSpPr>
        <xdr:cNvPr id="2" name="Down Arrow 1">
          <a:extLst>
            <a:ext uri="{FF2B5EF4-FFF2-40B4-BE49-F238E27FC236}">
              <a16:creationId xmlns:a16="http://schemas.microsoft.com/office/drawing/2014/main" id="{5E976788-70B7-1FFB-4A05-B0F32B980CA5}"/>
            </a:ext>
          </a:extLst>
        </xdr:cNvPr>
        <xdr:cNvSpPr/>
      </xdr:nvSpPr>
      <xdr:spPr>
        <a:xfrm>
          <a:off x="13518062074" y="13774704"/>
          <a:ext cx="241300" cy="37825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495957</xdr:colOff>
      <xdr:row>67</xdr:row>
      <xdr:rowOff>31951</xdr:rowOff>
    </xdr:from>
    <xdr:to>
      <xdr:col>5</xdr:col>
      <xdr:colOff>737257</xdr:colOff>
      <xdr:row>69</xdr:row>
      <xdr:rowOff>2947</xdr:rowOff>
    </xdr:to>
    <xdr:sp macro="" textlink="">
      <xdr:nvSpPr>
        <xdr:cNvPr id="3" name="Down Arrow 2">
          <a:extLst>
            <a:ext uri="{FF2B5EF4-FFF2-40B4-BE49-F238E27FC236}">
              <a16:creationId xmlns:a16="http://schemas.microsoft.com/office/drawing/2014/main" id="{000B9257-D596-3CF3-8635-B111111B7D7F}"/>
            </a:ext>
          </a:extLst>
        </xdr:cNvPr>
        <xdr:cNvSpPr/>
      </xdr:nvSpPr>
      <xdr:spPr>
        <a:xfrm>
          <a:off x="13515738777" y="13760812"/>
          <a:ext cx="241300" cy="37825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643989</xdr:colOff>
      <xdr:row>72</xdr:row>
      <xdr:rowOff>11306</xdr:rowOff>
    </xdr:from>
    <xdr:to>
      <xdr:col>3</xdr:col>
      <xdr:colOff>60057</xdr:colOff>
      <xdr:row>73</xdr:row>
      <xdr:rowOff>186359</xdr:rowOff>
    </xdr:to>
    <xdr:sp macro="" textlink="">
      <xdr:nvSpPr>
        <xdr:cNvPr id="6" name="Down Arrow 5">
          <a:extLst>
            <a:ext uri="{FF2B5EF4-FFF2-40B4-BE49-F238E27FC236}">
              <a16:creationId xmlns:a16="http://schemas.microsoft.com/office/drawing/2014/main" id="{D4AF7883-6A46-8021-7AB6-3FEC2DF266FC}"/>
            </a:ext>
          </a:extLst>
        </xdr:cNvPr>
        <xdr:cNvSpPr/>
      </xdr:nvSpPr>
      <xdr:spPr>
        <a:xfrm>
          <a:off x="13518066441" y="14779745"/>
          <a:ext cx="241300" cy="37868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171450</xdr:colOff>
      <xdr:row>106</xdr:row>
      <xdr:rowOff>107950</xdr:rowOff>
    </xdr:from>
    <xdr:to>
      <xdr:col>2</xdr:col>
      <xdr:colOff>174625</xdr:colOff>
      <xdr:row>113</xdr:row>
      <xdr:rowOff>165100</xdr:rowOff>
    </xdr:to>
    <xdr:cxnSp macro="">
      <xdr:nvCxnSpPr>
        <xdr:cNvPr id="9" name="Straight Arrow Connector 8">
          <a:extLst>
            <a:ext uri="{FF2B5EF4-FFF2-40B4-BE49-F238E27FC236}">
              <a16:creationId xmlns:a16="http://schemas.microsoft.com/office/drawing/2014/main" id="{F48C3287-BA24-8430-125E-7D41F54AE134}"/>
            </a:ext>
          </a:extLst>
        </xdr:cNvPr>
        <xdr:cNvCxnSpPr/>
      </xdr:nvCxnSpPr>
      <xdr:spPr>
        <a:xfrm>
          <a:off x="13523166375" y="20961350"/>
          <a:ext cx="3175" cy="1479550"/>
        </a:xfrm>
        <a:prstGeom prst="straightConnector1">
          <a:avLst/>
        </a:prstGeom>
        <a:ln w="19050" cap="flat" cmpd="sng" algn="ctr">
          <a:solidFill>
            <a:schemeClr val="dk1"/>
          </a:solidFill>
          <a:prstDash val="solid"/>
          <a:round/>
          <a:headEnd type="diamond"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171451</xdr:colOff>
      <xdr:row>102</xdr:row>
      <xdr:rowOff>3175</xdr:rowOff>
    </xdr:from>
    <xdr:ext cx="44779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𝑇𝐶</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𝑇𝐶</a:t>
              </a:r>
              <a:endParaRPr lang="en-US" sz="1100"/>
            </a:p>
          </xdr:txBody>
        </xdr:sp>
      </mc:Fallback>
    </mc:AlternateContent>
    <xdr:clientData/>
  </xdr:oneCellAnchor>
  <xdr:oneCellAnchor>
    <xdr:from>
      <xdr:col>6</xdr:col>
      <xdr:colOff>168276</xdr:colOff>
      <xdr:row>103</xdr:row>
      <xdr:rowOff>19050</xdr:rowOff>
    </xdr:from>
    <xdr:ext cx="44779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𝑉𝐶</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𝑉𝐶</a:t>
              </a:r>
              <a:endParaRPr lang="en-US" sz="1100"/>
            </a:p>
          </xdr:txBody>
        </xdr:sp>
      </mc:Fallback>
    </mc:AlternateContent>
    <xdr:clientData/>
  </xdr:oneCellAnchor>
  <xdr:twoCellAnchor>
    <xdr:from>
      <xdr:col>2</xdr:col>
      <xdr:colOff>345467</xdr:colOff>
      <xdr:row>134</xdr:row>
      <xdr:rowOff>82254</xdr:rowOff>
    </xdr:from>
    <xdr:to>
      <xdr:col>2</xdr:col>
      <xdr:colOff>523135</xdr:colOff>
      <xdr:row>136</xdr:row>
      <xdr:rowOff>88834</xdr:rowOff>
    </xdr:to>
    <xdr:sp macro="" textlink="">
      <xdr:nvSpPr>
        <xdr:cNvPr id="20" name="Down Arrow 19">
          <a:extLst>
            <a:ext uri="{FF2B5EF4-FFF2-40B4-BE49-F238E27FC236}">
              <a16:creationId xmlns:a16="http://schemas.microsoft.com/office/drawing/2014/main" id="{D9C152FC-2D98-31A0-4003-8FA31B1F801A}"/>
            </a:ext>
          </a:extLst>
        </xdr:cNvPr>
        <xdr:cNvSpPr/>
      </xdr:nvSpPr>
      <xdr:spPr>
        <a:xfrm>
          <a:off x="13528207798" y="26962824"/>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342177</xdr:colOff>
      <xdr:row>134</xdr:row>
      <xdr:rowOff>49353</xdr:rowOff>
    </xdr:from>
    <xdr:to>
      <xdr:col>4</xdr:col>
      <xdr:colOff>519845</xdr:colOff>
      <xdr:row>136</xdr:row>
      <xdr:rowOff>55933</xdr:rowOff>
    </xdr:to>
    <xdr:sp macro="" textlink="">
      <xdr:nvSpPr>
        <xdr:cNvPr id="21" name="Down Arrow 20">
          <a:extLst>
            <a:ext uri="{FF2B5EF4-FFF2-40B4-BE49-F238E27FC236}">
              <a16:creationId xmlns:a16="http://schemas.microsoft.com/office/drawing/2014/main" id="{D1A8B372-2C36-FC41-5A15-FB70609088F2}"/>
            </a:ext>
          </a:extLst>
        </xdr:cNvPr>
        <xdr:cNvSpPr/>
      </xdr:nvSpPr>
      <xdr:spPr>
        <a:xfrm>
          <a:off x="13526559430" y="26929923"/>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361918</xdr:colOff>
      <xdr:row>141</xdr:row>
      <xdr:rowOff>3291</xdr:rowOff>
    </xdr:from>
    <xdr:to>
      <xdr:col>2</xdr:col>
      <xdr:colOff>539586</xdr:colOff>
      <xdr:row>143</xdr:row>
      <xdr:rowOff>9870</xdr:rowOff>
    </xdr:to>
    <xdr:sp macro="" textlink="">
      <xdr:nvSpPr>
        <xdr:cNvPr id="22" name="Down Arrow 21">
          <a:extLst>
            <a:ext uri="{FF2B5EF4-FFF2-40B4-BE49-F238E27FC236}">
              <a16:creationId xmlns:a16="http://schemas.microsoft.com/office/drawing/2014/main" id="{5F410B4F-2C63-EF9C-B0F2-8B3F93759392}"/>
            </a:ext>
          </a:extLst>
        </xdr:cNvPr>
        <xdr:cNvSpPr/>
      </xdr:nvSpPr>
      <xdr:spPr>
        <a:xfrm>
          <a:off x="13528191347" y="2831178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348757</xdr:colOff>
      <xdr:row>140</xdr:row>
      <xdr:rowOff>200700</xdr:rowOff>
    </xdr:from>
    <xdr:to>
      <xdr:col>4</xdr:col>
      <xdr:colOff>526425</xdr:colOff>
      <xdr:row>143</xdr:row>
      <xdr:rowOff>3290</xdr:rowOff>
    </xdr:to>
    <xdr:sp macro="" textlink="">
      <xdr:nvSpPr>
        <xdr:cNvPr id="23" name="Down Arrow 22">
          <a:extLst>
            <a:ext uri="{FF2B5EF4-FFF2-40B4-BE49-F238E27FC236}">
              <a16:creationId xmlns:a16="http://schemas.microsoft.com/office/drawing/2014/main" id="{EB454F26-5403-BA71-2063-4793ADD47469}"/>
            </a:ext>
          </a:extLst>
        </xdr:cNvPr>
        <xdr:cNvSpPr/>
      </xdr:nvSpPr>
      <xdr:spPr>
        <a:xfrm>
          <a:off x="13526552850" y="2830520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411271</xdr:colOff>
      <xdr:row>145</xdr:row>
      <xdr:rowOff>23031</xdr:rowOff>
    </xdr:from>
    <xdr:to>
      <xdr:col>2</xdr:col>
      <xdr:colOff>588939</xdr:colOff>
      <xdr:row>147</xdr:row>
      <xdr:rowOff>29611</xdr:rowOff>
    </xdr:to>
    <xdr:sp macro="" textlink="">
      <xdr:nvSpPr>
        <xdr:cNvPr id="24" name="Down Arrow 23">
          <a:extLst>
            <a:ext uri="{FF2B5EF4-FFF2-40B4-BE49-F238E27FC236}">
              <a16:creationId xmlns:a16="http://schemas.microsoft.com/office/drawing/2014/main" id="{3DF2145C-EF60-54D3-F8DA-792AC38F3FBF}"/>
            </a:ext>
          </a:extLst>
        </xdr:cNvPr>
        <xdr:cNvSpPr/>
      </xdr:nvSpPr>
      <xdr:spPr>
        <a:xfrm>
          <a:off x="13528141994" y="2914748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358629</xdr:colOff>
      <xdr:row>145</xdr:row>
      <xdr:rowOff>19741</xdr:rowOff>
    </xdr:from>
    <xdr:to>
      <xdr:col>4</xdr:col>
      <xdr:colOff>536297</xdr:colOff>
      <xdr:row>147</xdr:row>
      <xdr:rowOff>26321</xdr:rowOff>
    </xdr:to>
    <xdr:sp macro="" textlink="">
      <xdr:nvSpPr>
        <xdr:cNvPr id="25" name="Down Arrow 24">
          <a:extLst>
            <a:ext uri="{FF2B5EF4-FFF2-40B4-BE49-F238E27FC236}">
              <a16:creationId xmlns:a16="http://schemas.microsoft.com/office/drawing/2014/main" id="{940BAD42-00CF-1E0D-B20D-2363C9699754}"/>
            </a:ext>
          </a:extLst>
        </xdr:cNvPr>
        <xdr:cNvSpPr/>
      </xdr:nvSpPr>
      <xdr:spPr>
        <a:xfrm>
          <a:off x="13526542978" y="2914419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756736</xdr:colOff>
      <xdr:row>189</xdr:row>
      <xdr:rowOff>26322</xdr:rowOff>
    </xdr:from>
    <xdr:to>
      <xdr:col>3</xdr:col>
      <xdr:colOff>49353</xdr:colOff>
      <xdr:row>190</xdr:row>
      <xdr:rowOff>92124</xdr:rowOff>
    </xdr:to>
    <xdr:sp macro="" textlink="">
      <xdr:nvSpPr>
        <xdr:cNvPr id="26" name="Down Arrow 25">
          <a:extLst>
            <a:ext uri="{FF2B5EF4-FFF2-40B4-BE49-F238E27FC236}">
              <a16:creationId xmlns:a16="http://schemas.microsoft.com/office/drawing/2014/main" id="{CBEF4F88-0BF6-9882-620C-59C25CDF4DB8}"/>
            </a:ext>
          </a:extLst>
        </xdr:cNvPr>
        <xdr:cNvSpPr/>
      </xdr:nvSpPr>
      <xdr:spPr>
        <a:xfrm>
          <a:off x="13527855751" y="38178964"/>
          <a:ext cx="118446" cy="26979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751268</xdr:colOff>
      <xdr:row>221</xdr:row>
      <xdr:rowOff>32198</xdr:rowOff>
    </xdr:from>
    <xdr:to>
      <xdr:col>3</xdr:col>
      <xdr:colOff>78705</xdr:colOff>
      <xdr:row>222</xdr:row>
      <xdr:rowOff>46507</xdr:rowOff>
    </xdr:to>
    <xdr:sp macro="" textlink="">
      <xdr:nvSpPr>
        <xdr:cNvPr id="27" name="Down Arrow 26">
          <a:extLst>
            <a:ext uri="{FF2B5EF4-FFF2-40B4-BE49-F238E27FC236}">
              <a16:creationId xmlns:a16="http://schemas.microsoft.com/office/drawing/2014/main" id="{4B4F115E-827C-6012-408B-2D34E143E467}"/>
            </a:ext>
          </a:extLst>
        </xdr:cNvPr>
        <xdr:cNvSpPr/>
      </xdr:nvSpPr>
      <xdr:spPr>
        <a:xfrm>
          <a:off x="13537087408" y="44700423"/>
          <a:ext cx="153831" cy="2182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805937</xdr:colOff>
      <xdr:row>221</xdr:row>
      <xdr:rowOff>65840</xdr:rowOff>
    </xdr:from>
    <xdr:to>
      <xdr:col>5</xdr:col>
      <xdr:colOff>133374</xdr:colOff>
      <xdr:row>222</xdr:row>
      <xdr:rowOff>80149</xdr:rowOff>
    </xdr:to>
    <xdr:sp macro="" textlink="">
      <xdr:nvSpPr>
        <xdr:cNvPr id="28" name="Down Arrow 27">
          <a:extLst>
            <a:ext uri="{FF2B5EF4-FFF2-40B4-BE49-F238E27FC236}">
              <a16:creationId xmlns:a16="http://schemas.microsoft.com/office/drawing/2014/main" id="{F0D6E8EC-77A6-9B37-ACD0-0EEED357C83F}"/>
            </a:ext>
          </a:extLst>
        </xdr:cNvPr>
        <xdr:cNvSpPr/>
      </xdr:nvSpPr>
      <xdr:spPr>
        <a:xfrm>
          <a:off x="13500067553" y="44322396"/>
          <a:ext cx="151675" cy="2161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206375</xdr:colOff>
      <xdr:row>321</xdr:row>
      <xdr:rowOff>95250</xdr:rowOff>
    </xdr:from>
    <xdr:to>
      <xdr:col>2</xdr:col>
      <xdr:colOff>214312</xdr:colOff>
      <xdr:row>325</xdr:row>
      <xdr:rowOff>170657</xdr:rowOff>
    </xdr:to>
    <xdr:cxnSp macro="">
      <xdr:nvCxnSpPr>
        <xdr:cNvPr id="31" name="Straight Arrow Connector 30">
          <a:extLst>
            <a:ext uri="{FF2B5EF4-FFF2-40B4-BE49-F238E27FC236}">
              <a16:creationId xmlns:a16="http://schemas.microsoft.com/office/drawing/2014/main" id="{2478ADD8-7016-FD9C-884A-993F8D0B1470}"/>
            </a:ext>
          </a:extLst>
        </xdr:cNvPr>
        <xdr:cNvCxnSpPr/>
      </xdr:nvCxnSpPr>
      <xdr:spPr>
        <a:xfrm>
          <a:off x="13523126688" y="60876656"/>
          <a:ext cx="7937" cy="885032"/>
        </a:xfrm>
        <a:prstGeom prst="straightConnector1">
          <a:avLst/>
        </a:prstGeom>
        <a:ln w="19050" cap="flat" cmpd="sng" algn="ctr">
          <a:solidFill>
            <a:schemeClr val="dk1"/>
          </a:solidFill>
          <a:prstDash val="solid"/>
          <a:round/>
          <a:headEnd type="oval"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370746</xdr:colOff>
      <xdr:row>543</xdr:row>
      <xdr:rowOff>63106</xdr:rowOff>
    </xdr:from>
    <xdr:to>
      <xdr:col>5</xdr:col>
      <xdr:colOff>378634</xdr:colOff>
      <xdr:row>560</xdr:row>
      <xdr:rowOff>55218</xdr:rowOff>
    </xdr:to>
    <xdr:cxnSp macro="">
      <xdr:nvCxnSpPr>
        <xdr:cNvPr id="7" name="Straight Arrow Connector 6">
          <a:extLst>
            <a:ext uri="{FF2B5EF4-FFF2-40B4-BE49-F238E27FC236}">
              <a16:creationId xmlns:a16="http://schemas.microsoft.com/office/drawing/2014/main" id="{EA28F742-5439-3E41-BA0F-D81F95F68C34}"/>
            </a:ext>
          </a:extLst>
        </xdr:cNvPr>
        <xdr:cNvCxnSpPr/>
      </xdr:nvCxnSpPr>
      <xdr:spPr>
        <a:xfrm flipH="1" flipV="1">
          <a:off x="13534733353" y="48975503"/>
          <a:ext cx="7888" cy="34672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554</xdr:row>
      <xdr:rowOff>94659</xdr:rowOff>
    </xdr:from>
    <xdr:to>
      <xdr:col>6</xdr:col>
      <xdr:colOff>118323</xdr:colOff>
      <xdr:row>554</xdr:row>
      <xdr:rowOff>134100</xdr:rowOff>
    </xdr:to>
    <xdr:cxnSp macro="">
      <xdr:nvCxnSpPr>
        <xdr:cNvPr id="10" name="Straight Arrow Connector 9">
          <a:extLst>
            <a:ext uri="{FF2B5EF4-FFF2-40B4-BE49-F238E27FC236}">
              <a16:creationId xmlns:a16="http://schemas.microsoft.com/office/drawing/2014/main" id="{4D64A8F9-C1EC-574C-9F39-73BFA20716D9}"/>
            </a:ext>
          </a:extLst>
        </xdr:cNvPr>
        <xdr:cNvCxnSpPr/>
      </xdr:nvCxnSpPr>
      <xdr:spPr>
        <a:xfrm>
          <a:off x="13534167294" y="51255652"/>
          <a:ext cx="4187067"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547</xdr:row>
      <xdr:rowOff>86770</xdr:rowOff>
    </xdr:from>
    <xdr:to>
      <xdr:col>4</xdr:col>
      <xdr:colOff>252423</xdr:colOff>
      <xdr:row>551</xdr:row>
      <xdr:rowOff>149876</xdr:rowOff>
    </xdr:to>
    <xdr:sp macro="" textlink="">
      <xdr:nvSpPr>
        <xdr:cNvPr id="29" name="Freeform 28">
          <a:extLst>
            <a:ext uri="{FF2B5EF4-FFF2-40B4-BE49-F238E27FC236}">
              <a16:creationId xmlns:a16="http://schemas.microsoft.com/office/drawing/2014/main" id="{EAF60C89-8E43-DC4C-9A05-AA608D7D94DE}"/>
            </a:ext>
          </a:extLst>
        </xdr:cNvPr>
        <xdr:cNvSpPr/>
      </xdr:nvSpPr>
      <xdr:spPr>
        <a:xfrm>
          <a:off x="13535685934" y="49816838"/>
          <a:ext cx="1023575" cy="880778"/>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541</xdr:row>
      <xdr:rowOff>165653</xdr:rowOff>
    </xdr:from>
    <xdr:to>
      <xdr:col>3</xdr:col>
      <xdr:colOff>244531</xdr:colOff>
      <xdr:row>547</xdr:row>
      <xdr:rowOff>63107</xdr:rowOff>
    </xdr:to>
    <xdr:sp macro="" textlink="">
      <xdr:nvSpPr>
        <xdr:cNvPr id="30" name="Freeform 29">
          <a:extLst>
            <a:ext uri="{FF2B5EF4-FFF2-40B4-BE49-F238E27FC236}">
              <a16:creationId xmlns:a16="http://schemas.microsoft.com/office/drawing/2014/main" id="{E85BEEB4-7ADD-FD4C-9F41-969C080D288A}"/>
            </a:ext>
          </a:extLst>
        </xdr:cNvPr>
        <xdr:cNvSpPr/>
      </xdr:nvSpPr>
      <xdr:spPr>
        <a:xfrm rot="20612314">
          <a:off x="13536520195" y="48669215"/>
          <a:ext cx="644941" cy="1123960"/>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528510</xdr:colOff>
      <xdr:row>551</xdr:row>
      <xdr:rowOff>162022</xdr:rowOff>
    </xdr:from>
    <xdr:ext cx="1290351"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547</xdr:row>
      <xdr:rowOff>86771</xdr:rowOff>
    </xdr:from>
    <xdr:ext cx="1290351" cy="19226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551</xdr:row>
      <xdr:rowOff>78883</xdr:rowOff>
    </xdr:from>
    <xdr:ext cx="1290351" cy="19226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24</a:t>
              </a:r>
              <a:endParaRPr lang="en-US" sz="1100"/>
            </a:p>
          </xdr:txBody>
        </xdr:sp>
      </mc:Fallback>
    </mc:AlternateContent>
    <xdr:clientData/>
  </xdr:oneCellAnchor>
  <xdr:oneCellAnchor>
    <xdr:from>
      <xdr:col>4</xdr:col>
      <xdr:colOff>702052</xdr:colOff>
      <xdr:row>547</xdr:row>
      <xdr:rowOff>31553</xdr:rowOff>
    </xdr:from>
    <xdr:ext cx="1290351" cy="19226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32</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32</a:t>
              </a:r>
              <a:endParaRPr lang="en-US" sz="1100"/>
            </a:p>
          </xdr:txBody>
        </xdr:sp>
      </mc:Fallback>
    </mc:AlternateContent>
    <xdr:clientData/>
  </xdr:oneCellAnchor>
  <xdr:twoCellAnchor>
    <xdr:from>
      <xdr:col>3</xdr:col>
      <xdr:colOff>173540</xdr:colOff>
      <xdr:row>547</xdr:row>
      <xdr:rowOff>126212</xdr:rowOff>
    </xdr:from>
    <xdr:to>
      <xdr:col>5</xdr:col>
      <xdr:colOff>315529</xdr:colOff>
      <xdr:row>547</xdr:row>
      <xdr:rowOff>126212</xdr:rowOff>
    </xdr:to>
    <xdr:cxnSp macro="">
      <xdr:nvCxnSpPr>
        <xdr:cNvPr id="36" name="Straight Connector 35">
          <a:extLst>
            <a:ext uri="{FF2B5EF4-FFF2-40B4-BE49-F238E27FC236}">
              <a16:creationId xmlns:a16="http://schemas.microsoft.com/office/drawing/2014/main" id="{C7FC6301-A252-CB47-8FB7-FBE7D4BDC349}"/>
            </a:ext>
          </a:extLst>
        </xdr:cNvPr>
        <xdr:cNvCxnSpPr/>
      </xdr:nvCxnSpPr>
      <xdr:spPr>
        <a:xfrm>
          <a:off x="13534796458" y="49856280"/>
          <a:ext cx="1794728"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348185</xdr:colOff>
      <xdr:row>551</xdr:row>
      <xdr:rowOff>141988</xdr:rowOff>
    </xdr:from>
    <xdr:to>
      <xdr:col>5</xdr:col>
      <xdr:colOff>283976</xdr:colOff>
      <xdr:row>551</xdr:row>
      <xdr:rowOff>162022</xdr:rowOff>
    </xdr:to>
    <xdr:cxnSp macro="">
      <xdr:nvCxnSpPr>
        <xdr:cNvPr id="37" name="Straight Connector 36">
          <a:extLst>
            <a:ext uri="{FF2B5EF4-FFF2-40B4-BE49-F238E27FC236}">
              <a16:creationId xmlns:a16="http://schemas.microsoft.com/office/drawing/2014/main" id="{56A66DE3-DCD5-C742-826C-4DFBC27754CC}"/>
            </a:ext>
          </a:extLst>
        </xdr:cNvPr>
        <xdr:cNvCxnSpPr>
          <a:endCxn id="32" idx="0"/>
        </xdr:cNvCxnSpPr>
      </xdr:nvCxnSpPr>
      <xdr:spPr>
        <a:xfrm>
          <a:off x="13534828011" y="50689728"/>
          <a:ext cx="762161" cy="2003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469900</xdr:colOff>
      <xdr:row>8</xdr:row>
      <xdr:rowOff>177800</xdr:rowOff>
    </xdr:from>
    <xdr:to>
      <xdr:col>2</xdr:col>
      <xdr:colOff>692150</xdr:colOff>
      <xdr:row>11</xdr:row>
      <xdr:rowOff>82550</xdr:rowOff>
    </xdr:to>
    <xdr:sp macro="" textlink="">
      <xdr:nvSpPr>
        <xdr:cNvPr id="38" name="Left Brace 37">
          <a:extLst>
            <a:ext uri="{FF2B5EF4-FFF2-40B4-BE49-F238E27FC236}">
              <a16:creationId xmlns:a16="http://schemas.microsoft.com/office/drawing/2014/main" id="{8A75304C-DC7B-FEAD-F7E7-E29446130C8D}"/>
            </a:ext>
          </a:extLst>
        </xdr:cNvPr>
        <xdr:cNvSpPr/>
      </xdr:nvSpPr>
      <xdr:spPr>
        <a:xfrm>
          <a:off x="13522648850" y="1841500"/>
          <a:ext cx="222250" cy="5143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255459</xdr:colOff>
      <xdr:row>251</xdr:row>
      <xdr:rowOff>149286</xdr:rowOff>
    </xdr:from>
    <xdr:to>
      <xdr:col>5</xdr:col>
      <xdr:colOff>349665</xdr:colOff>
      <xdr:row>251</xdr:row>
      <xdr:rowOff>149626</xdr:rowOff>
    </xdr:to>
    <xdr:cxnSp macro="">
      <xdr:nvCxnSpPr>
        <xdr:cNvPr id="41" name="Straight Connector 40">
          <a:extLst>
            <a:ext uri="{FF2B5EF4-FFF2-40B4-BE49-F238E27FC236}">
              <a16:creationId xmlns:a16="http://schemas.microsoft.com/office/drawing/2014/main" id="{817E7C9C-050D-BAEB-C210-9A403845D96A}"/>
            </a:ext>
          </a:extLst>
        </xdr:cNvPr>
        <xdr:cNvCxnSpPr/>
      </xdr:nvCxnSpPr>
      <xdr:spPr>
        <a:xfrm>
          <a:off x="13508560047" y="51051470"/>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702641</xdr:colOff>
      <xdr:row>251</xdr:row>
      <xdr:rowOff>42389</xdr:rowOff>
    </xdr:from>
    <xdr:ext cx="1290351" cy="19226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10</a:t>
              </a:r>
              <a:endParaRPr lang="en-US" sz="1100"/>
            </a:p>
          </xdr:txBody>
        </xdr:sp>
      </mc:Fallback>
    </mc:AlternateContent>
    <xdr:clientData/>
  </xdr:oneCellAnchor>
  <xdr:twoCellAnchor editAs="oneCell">
    <xdr:from>
      <xdr:col>4</xdr:col>
      <xdr:colOff>94885</xdr:colOff>
      <xdr:row>248</xdr:row>
      <xdr:rowOff>159813</xdr:rowOff>
    </xdr:from>
    <xdr:to>
      <xdr:col>4</xdr:col>
      <xdr:colOff>329470</xdr:colOff>
      <xdr:row>250</xdr:row>
      <xdr:rowOff>18395</xdr:rowOff>
    </xdr:to>
    <xdr:pic>
      <xdr:nvPicPr>
        <xdr:cNvPr id="43" name="Picture 42">
          <a:extLst>
            <a:ext uri="{FF2B5EF4-FFF2-40B4-BE49-F238E27FC236}">
              <a16:creationId xmlns:a16="http://schemas.microsoft.com/office/drawing/2014/main" id="{07EEB054-9F25-E1FE-447D-68794DC29D4D}"/>
            </a:ext>
          </a:extLst>
        </xdr:cNvPr>
        <xdr:cNvPicPr>
          <a:picLocks noChangeAspect="1"/>
        </xdr:cNvPicPr>
      </xdr:nvPicPr>
      <xdr:blipFill>
        <a:blip xmlns:r="http://schemas.openxmlformats.org/officeDocument/2006/relationships" r:embed="rId1"/>
        <a:stretch>
          <a:fillRect/>
        </a:stretch>
      </xdr:blipFill>
      <xdr:spPr>
        <a:xfrm>
          <a:off x="13509405013" y="50448893"/>
          <a:ext cx="234585" cy="267318"/>
        </a:xfrm>
        <a:prstGeom prst="rect">
          <a:avLst/>
        </a:prstGeom>
      </xdr:spPr>
    </xdr:pic>
    <xdr:clientData/>
  </xdr:twoCellAnchor>
  <xdr:twoCellAnchor editAs="oneCell">
    <xdr:from>
      <xdr:col>3</xdr:col>
      <xdr:colOff>478074</xdr:colOff>
      <xdr:row>247</xdr:row>
      <xdr:rowOff>178060</xdr:rowOff>
    </xdr:from>
    <xdr:to>
      <xdr:col>3</xdr:col>
      <xdr:colOff>712659</xdr:colOff>
      <xdr:row>249</xdr:row>
      <xdr:rowOff>36643</xdr:rowOff>
    </xdr:to>
    <xdr:pic>
      <xdr:nvPicPr>
        <xdr:cNvPr id="44" name="Picture 43">
          <a:extLst>
            <a:ext uri="{FF2B5EF4-FFF2-40B4-BE49-F238E27FC236}">
              <a16:creationId xmlns:a16="http://schemas.microsoft.com/office/drawing/2014/main" id="{F040C0BD-F537-38E9-3C89-93E2764D9E27}"/>
            </a:ext>
          </a:extLst>
        </xdr:cNvPr>
        <xdr:cNvPicPr>
          <a:picLocks noChangeAspect="1"/>
        </xdr:cNvPicPr>
      </xdr:nvPicPr>
      <xdr:blipFill>
        <a:blip xmlns:r="http://schemas.openxmlformats.org/officeDocument/2006/relationships" r:embed="rId1"/>
        <a:stretch>
          <a:fillRect/>
        </a:stretch>
      </xdr:blipFill>
      <xdr:spPr>
        <a:xfrm>
          <a:off x="13509846594" y="50262773"/>
          <a:ext cx="234585" cy="267318"/>
        </a:xfrm>
        <a:prstGeom prst="rect">
          <a:avLst/>
        </a:prstGeom>
      </xdr:spPr>
    </xdr:pic>
    <xdr:clientData/>
  </xdr:twoCellAnchor>
  <xdr:twoCellAnchor editAs="oneCell">
    <xdr:from>
      <xdr:col>3</xdr:col>
      <xdr:colOff>124080</xdr:colOff>
      <xdr:row>246</xdr:row>
      <xdr:rowOff>57629</xdr:rowOff>
    </xdr:from>
    <xdr:to>
      <xdr:col>3</xdr:col>
      <xdr:colOff>358665</xdr:colOff>
      <xdr:row>247</xdr:row>
      <xdr:rowOff>120579</xdr:rowOff>
    </xdr:to>
    <xdr:pic>
      <xdr:nvPicPr>
        <xdr:cNvPr id="45" name="Picture 44">
          <a:extLst>
            <a:ext uri="{FF2B5EF4-FFF2-40B4-BE49-F238E27FC236}">
              <a16:creationId xmlns:a16="http://schemas.microsoft.com/office/drawing/2014/main" id="{D69B863B-9575-97E6-E63F-270AE269CCCB}"/>
            </a:ext>
          </a:extLst>
        </xdr:cNvPr>
        <xdr:cNvPicPr>
          <a:picLocks noChangeAspect="1"/>
        </xdr:cNvPicPr>
      </xdr:nvPicPr>
      <xdr:blipFill>
        <a:blip xmlns:r="http://schemas.openxmlformats.org/officeDocument/2006/relationships" r:embed="rId1"/>
        <a:stretch>
          <a:fillRect/>
        </a:stretch>
      </xdr:blipFill>
      <xdr:spPr>
        <a:xfrm>
          <a:off x="13510200588" y="49937974"/>
          <a:ext cx="234585" cy="267318"/>
        </a:xfrm>
        <a:prstGeom prst="rect">
          <a:avLst/>
        </a:prstGeom>
      </xdr:spPr>
    </xdr:pic>
    <xdr:clientData/>
  </xdr:twoCellAnchor>
  <xdr:twoCellAnchor editAs="oneCell">
    <xdr:from>
      <xdr:col>3</xdr:col>
      <xdr:colOff>622475</xdr:colOff>
      <xdr:row>239</xdr:row>
      <xdr:rowOff>115019</xdr:rowOff>
    </xdr:from>
    <xdr:to>
      <xdr:col>5</xdr:col>
      <xdr:colOff>90359</xdr:colOff>
      <xdr:row>244</xdr:row>
      <xdr:rowOff>21566</xdr:rowOff>
    </xdr:to>
    <xdr:pic>
      <xdr:nvPicPr>
        <xdr:cNvPr id="47" name="Picture 46">
          <a:extLst>
            <a:ext uri="{FF2B5EF4-FFF2-40B4-BE49-F238E27FC236}">
              <a16:creationId xmlns:a16="http://schemas.microsoft.com/office/drawing/2014/main" id="{8CB4614A-C40D-3A47-B8AC-D203BA42EDB2}"/>
            </a:ext>
          </a:extLst>
        </xdr:cNvPr>
        <xdr:cNvPicPr>
          <a:picLocks noChangeAspect="1"/>
        </xdr:cNvPicPr>
      </xdr:nvPicPr>
      <xdr:blipFill>
        <a:blip xmlns:r="http://schemas.openxmlformats.org/officeDocument/2006/relationships" r:embed="rId2"/>
        <a:stretch>
          <a:fillRect/>
        </a:stretch>
      </xdr:blipFill>
      <xdr:spPr>
        <a:xfrm>
          <a:off x="13501150245" y="48552340"/>
          <a:ext cx="1116487" cy="912962"/>
        </a:xfrm>
        <a:prstGeom prst="rect">
          <a:avLst/>
        </a:prstGeom>
      </xdr:spPr>
    </xdr:pic>
    <xdr:clientData/>
  </xdr:twoCellAnchor>
  <xdr:twoCellAnchor editAs="oneCell">
    <xdr:from>
      <xdr:col>4</xdr:col>
      <xdr:colOff>76679</xdr:colOff>
      <xdr:row>242</xdr:row>
      <xdr:rowOff>72084</xdr:rowOff>
    </xdr:from>
    <xdr:to>
      <xdr:col>4</xdr:col>
      <xdr:colOff>634485</xdr:colOff>
      <xdr:row>244</xdr:row>
      <xdr:rowOff>13455</xdr:rowOff>
    </xdr:to>
    <xdr:pic>
      <xdr:nvPicPr>
        <xdr:cNvPr id="48" name="Picture 47">
          <a:extLst>
            <a:ext uri="{FF2B5EF4-FFF2-40B4-BE49-F238E27FC236}">
              <a16:creationId xmlns:a16="http://schemas.microsoft.com/office/drawing/2014/main" id="{3F8E25CD-9350-204B-8580-100952AF2C22}"/>
            </a:ext>
          </a:extLst>
        </xdr:cNvPr>
        <xdr:cNvPicPr>
          <a:picLocks noChangeAspect="1"/>
        </xdr:cNvPicPr>
      </xdr:nvPicPr>
      <xdr:blipFill>
        <a:blip xmlns:r="http://schemas.openxmlformats.org/officeDocument/2006/relationships" r:embed="rId3"/>
        <a:stretch>
          <a:fillRect/>
        </a:stretch>
      </xdr:blipFill>
      <xdr:spPr>
        <a:xfrm>
          <a:off x="13501430420" y="49113254"/>
          <a:ext cx="557806" cy="343937"/>
        </a:xfrm>
        <a:prstGeom prst="rect">
          <a:avLst/>
        </a:prstGeom>
      </xdr:spPr>
    </xdr:pic>
    <xdr:clientData/>
  </xdr:twoCellAnchor>
  <xdr:twoCellAnchor editAs="oneCell">
    <xdr:from>
      <xdr:col>4</xdr:col>
      <xdr:colOff>42388</xdr:colOff>
      <xdr:row>238</xdr:row>
      <xdr:rowOff>158509</xdr:rowOff>
    </xdr:from>
    <xdr:to>
      <xdr:col>4</xdr:col>
      <xdr:colOff>757559</xdr:colOff>
      <xdr:row>240</xdr:row>
      <xdr:rowOff>167516</xdr:rowOff>
    </xdr:to>
    <xdr:pic>
      <xdr:nvPicPr>
        <xdr:cNvPr id="49" name="Picture 48">
          <a:extLst>
            <a:ext uri="{FF2B5EF4-FFF2-40B4-BE49-F238E27FC236}">
              <a16:creationId xmlns:a16="http://schemas.microsoft.com/office/drawing/2014/main" id="{A29DB5C6-804A-2342-81AC-C5C526424255}"/>
            </a:ext>
          </a:extLst>
        </xdr:cNvPr>
        <xdr:cNvPicPr>
          <a:picLocks noChangeAspect="1"/>
        </xdr:cNvPicPr>
      </xdr:nvPicPr>
      <xdr:blipFill>
        <a:blip xmlns:r="http://schemas.openxmlformats.org/officeDocument/2006/relationships" r:embed="rId4"/>
        <a:stretch>
          <a:fillRect/>
        </a:stretch>
      </xdr:blipFill>
      <xdr:spPr>
        <a:xfrm rot="1751079">
          <a:off x="13501307346" y="48394547"/>
          <a:ext cx="715171" cy="411573"/>
        </a:xfrm>
        <a:prstGeom prst="rect">
          <a:avLst/>
        </a:prstGeom>
      </xdr:spPr>
    </xdr:pic>
    <xdr:clientData/>
  </xdr:twoCellAnchor>
  <xdr:twoCellAnchor>
    <xdr:from>
      <xdr:col>4</xdr:col>
      <xdr:colOff>428693</xdr:colOff>
      <xdr:row>278</xdr:row>
      <xdr:rowOff>5360</xdr:rowOff>
    </xdr:from>
    <xdr:to>
      <xdr:col>4</xdr:col>
      <xdr:colOff>434052</xdr:colOff>
      <xdr:row>286</xdr:row>
      <xdr:rowOff>182195</xdr:rowOff>
    </xdr:to>
    <xdr:cxnSp macro="">
      <xdr:nvCxnSpPr>
        <xdr:cNvPr id="40" name="Straight Arrow Connector 39">
          <a:extLst>
            <a:ext uri="{FF2B5EF4-FFF2-40B4-BE49-F238E27FC236}">
              <a16:creationId xmlns:a16="http://schemas.microsoft.com/office/drawing/2014/main" id="{17AAF075-8B2C-A4F9-2E5D-2DC491C39F92}"/>
            </a:ext>
          </a:extLst>
        </xdr:cNvPr>
        <xdr:cNvCxnSpPr/>
      </xdr:nvCxnSpPr>
      <xdr:spPr>
        <a:xfrm flipV="1">
          <a:off x="13516867214" y="56678440"/>
          <a:ext cx="5359" cy="180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482278</xdr:colOff>
      <xdr:row>284</xdr:row>
      <xdr:rowOff>133966</xdr:rowOff>
    </xdr:from>
    <xdr:to>
      <xdr:col>4</xdr:col>
      <xdr:colOff>648396</xdr:colOff>
      <xdr:row>284</xdr:row>
      <xdr:rowOff>144684</xdr:rowOff>
    </xdr:to>
    <xdr:cxnSp macro="">
      <xdr:nvCxnSpPr>
        <xdr:cNvPr id="46" name="Straight Arrow Connector 45">
          <a:extLst>
            <a:ext uri="{FF2B5EF4-FFF2-40B4-BE49-F238E27FC236}">
              <a16:creationId xmlns:a16="http://schemas.microsoft.com/office/drawing/2014/main" id="{0D162FB5-FF12-2991-D3AF-E18F485DE75F}"/>
            </a:ext>
          </a:extLst>
        </xdr:cNvPr>
        <xdr:cNvCxnSpPr/>
      </xdr:nvCxnSpPr>
      <xdr:spPr>
        <a:xfrm flipV="1">
          <a:off x="13516652870" y="58028818"/>
          <a:ext cx="2641814" cy="1071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696624</xdr:colOff>
      <xdr:row>278</xdr:row>
      <xdr:rowOff>48228</xdr:rowOff>
    </xdr:from>
    <xdr:to>
      <xdr:col>4</xdr:col>
      <xdr:colOff>123249</xdr:colOff>
      <xdr:row>283</xdr:row>
      <xdr:rowOff>15916</xdr:rowOff>
    </xdr:to>
    <xdr:sp macro="" textlink="">
      <xdr:nvSpPr>
        <xdr:cNvPr id="52" name="Freeform 51">
          <a:extLst>
            <a:ext uri="{FF2B5EF4-FFF2-40B4-BE49-F238E27FC236}">
              <a16:creationId xmlns:a16="http://schemas.microsoft.com/office/drawing/2014/main" id="{6C845625-C13A-BAF0-D90C-12FC1694D43C}"/>
            </a:ext>
          </a:extLst>
        </xdr:cNvPr>
        <xdr:cNvSpPr/>
      </xdr:nvSpPr>
      <xdr:spPr>
        <a:xfrm>
          <a:off x="13517178017" y="56721308"/>
          <a:ext cx="1902321" cy="985832"/>
        </a:xfrm>
        <a:custGeom>
          <a:avLst/>
          <a:gdLst>
            <a:gd name="connsiteX0" fmla="*/ 0 w 1902321"/>
            <a:gd name="connsiteY0" fmla="*/ 573376 h 985832"/>
            <a:gd name="connsiteX1" fmla="*/ 594810 w 1902321"/>
            <a:gd name="connsiteY1" fmla="*/ 964557 h 985832"/>
            <a:gd name="connsiteX2" fmla="*/ 1902321 w 1902321"/>
            <a:gd name="connsiteY2" fmla="*/ 0 h 985832"/>
          </a:gdLst>
          <a:ahLst/>
          <a:cxnLst>
            <a:cxn ang="0">
              <a:pos x="connsiteX0" y="connsiteY0"/>
            </a:cxn>
            <a:cxn ang="0">
              <a:pos x="connsiteX1" y="connsiteY1"/>
            </a:cxn>
            <a:cxn ang="0">
              <a:pos x="connsiteX2" y="connsiteY2"/>
            </a:cxn>
          </a:cxnLst>
          <a:rect l="l" t="t" r="r" b="b"/>
          <a:pathLst>
            <a:path w="1902321" h="985832">
              <a:moveTo>
                <a:pt x="0" y="573376"/>
              </a:moveTo>
              <a:cubicBezTo>
                <a:pt x="138878" y="816748"/>
                <a:pt x="277756" y="1060120"/>
                <a:pt x="594810" y="964557"/>
              </a:cubicBezTo>
              <a:cubicBezTo>
                <a:pt x="911864" y="868994"/>
                <a:pt x="1407092" y="434497"/>
                <a:pt x="1902321"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203628</xdr:colOff>
      <xdr:row>281</xdr:row>
      <xdr:rowOff>193875</xdr:rowOff>
    </xdr:from>
    <xdr:ext cx="1209056" cy="17222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𝐴𝑉𝐶</m:t>
                    </m:r>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twoCellAnchor>
    <xdr:from>
      <xdr:col>1</xdr:col>
      <xdr:colOff>685907</xdr:colOff>
      <xdr:row>282</xdr:row>
      <xdr:rowOff>85738</xdr:rowOff>
    </xdr:from>
    <xdr:to>
      <xdr:col>4</xdr:col>
      <xdr:colOff>434050</xdr:colOff>
      <xdr:row>282</xdr:row>
      <xdr:rowOff>91097</xdr:rowOff>
    </xdr:to>
    <xdr:cxnSp macro="">
      <xdr:nvCxnSpPr>
        <xdr:cNvPr id="55" name="Straight Connector 54">
          <a:extLst>
            <a:ext uri="{FF2B5EF4-FFF2-40B4-BE49-F238E27FC236}">
              <a16:creationId xmlns:a16="http://schemas.microsoft.com/office/drawing/2014/main" id="{F771FEC3-D445-1A27-202C-8C7413CA660B}"/>
            </a:ext>
          </a:extLst>
        </xdr:cNvPr>
        <xdr:cNvCxnSpPr/>
      </xdr:nvCxnSpPr>
      <xdr:spPr>
        <a:xfrm flipV="1">
          <a:off x="13516867216" y="57573333"/>
          <a:ext cx="2223839" cy="535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723418</xdr:colOff>
      <xdr:row>282</xdr:row>
      <xdr:rowOff>10717</xdr:rowOff>
    </xdr:from>
    <xdr:to>
      <xdr:col>4</xdr:col>
      <xdr:colOff>32152</xdr:colOff>
      <xdr:row>282</xdr:row>
      <xdr:rowOff>150042</xdr:rowOff>
    </xdr:to>
    <xdr:sp macro="" textlink="">
      <xdr:nvSpPr>
        <xdr:cNvPr id="56" name="Oval 55">
          <a:extLst>
            <a:ext uri="{FF2B5EF4-FFF2-40B4-BE49-F238E27FC236}">
              <a16:creationId xmlns:a16="http://schemas.microsoft.com/office/drawing/2014/main" id="{A1B19393-37F6-37F8-6658-BA6A3E4D0262}"/>
            </a:ext>
          </a:extLst>
        </xdr:cNvPr>
        <xdr:cNvSpPr/>
      </xdr:nvSpPr>
      <xdr:spPr>
        <a:xfrm>
          <a:off x="13517269114"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32152</xdr:colOff>
      <xdr:row>282</xdr:row>
      <xdr:rowOff>10717</xdr:rowOff>
    </xdr:from>
    <xdr:to>
      <xdr:col>3</xdr:col>
      <xdr:colOff>166118</xdr:colOff>
      <xdr:row>282</xdr:row>
      <xdr:rowOff>150042</xdr:rowOff>
    </xdr:to>
    <xdr:sp macro="" textlink="">
      <xdr:nvSpPr>
        <xdr:cNvPr id="57" name="Oval 56">
          <a:extLst>
            <a:ext uri="{FF2B5EF4-FFF2-40B4-BE49-F238E27FC236}">
              <a16:creationId xmlns:a16="http://schemas.microsoft.com/office/drawing/2014/main" id="{5CC31034-0EC8-76C4-B069-4B0EC12FACC5}"/>
            </a:ext>
          </a:extLst>
        </xdr:cNvPr>
        <xdr:cNvSpPr/>
      </xdr:nvSpPr>
      <xdr:spPr>
        <a:xfrm>
          <a:off x="13517960380"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680548</xdr:colOff>
      <xdr:row>278</xdr:row>
      <xdr:rowOff>69663</xdr:rowOff>
    </xdr:from>
    <xdr:to>
      <xdr:col>3</xdr:col>
      <xdr:colOff>32152</xdr:colOff>
      <xdr:row>282</xdr:row>
      <xdr:rowOff>58945</xdr:rowOff>
    </xdr:to>
    <xdr:sp macro="" textlink="">
      <xdr:nvSpPr>
        <xdr:cNvPr id="58" name="Freeform 57">
          <a:extLst>
            <a:ext uri="{FF2B5EF4-FFF2-40B4-BE49-F238E27FC236}">
              <a16:creationId xmlns:a16="http://schemas.microsoft.com/office/drawing/2014/main" id="{86A1A9B1-7774-E663-3C86-EFF946FC48F0}"/>
            </a:ext>
          </a:extLst>
        </xdr:cNvPr>
        <xdr:cNvSpPr/>
      </xdr:nvSpPr>
      <xdr:spPr>
        <a:xfrm>
          <a:off x="13518094346" y="56742743"/>
          <a:ext cx="1002068" cy="803797"/>
        </a:xfrm>
        <a:custGeom>
          <a:avLst/>
          <a:gdLst>
            <a:gd name="connsiteX0" fmla="*/ 0 w 1002068"/>
            <a:gd name="connsiteY0" fmla="*/ 803797 h 803797"/>
            <a:gd name="connsiteX1" fmla="*/ 305443 w 1002068"/>
            <a:gd name="connsiteY1" fmla="*/ 594810 h 803797"/>
            <a:gd name="connsiteX2" fmla="*/ 1002068 w 1002068"/>
            <a:gd name="connsiteY2" fmla="*/ 0 h 803797"/>
          </a:gdLst>
          <a:ahLst/>
          <a:cxnLst>
            <a:cxn ang="0">
              <a:pos x="connsiteX0" y="connsiteY0"/>
            </a:cxn>
            <a:cxn ang="0">
              <a:pos x="connsiteX1" y="connsiteY1"/>
            </a:cxn>
            <a:cxn ang="0">
              <a:pos x="connsiteX2" y="connsiteY2"/>
            </a:cxn>
          </a:cxnLst>
          <a:rect l="l" t="t" r="r" b="b"/>
          <a:pathLst>
            <a:path w="1002068" h="803797">
              <a:moveTo>
                <a:pt x="0" y="803797"/>
              </a:moveTo>
              <a:cubicBezTo>
                <a:pt x="69216" y="766286"/>
                <a:pt x="138432" y="728776"/>
                <a:pt x="305443" y="594810"/>
              </a:cubicBezTo>
              <a:cubicBezTo>
                <a:pt x="472454" y="460844"/>
                <a:pt x="737261" y="230422"/>
                <a:pt x="1002068"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85BAF26A-C223-0F41-9689-B5B5EABB9498}">
  <we:reference id="wa200005502" version="1.0.0.11" store="en-US" storeType="OMEX"/>
  <we:alternateReferences>
    <we:reference id="wa200005502" version="1.0.0.11" store="wa200005502" storeType="OMEX"/>
  </we:alternateReferences>
  <we:properties>
    <we:property name="docId" value="&quot;N_bYGzjXDirsFjKc3eoGL&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183DC-9F90-8143-BD43-8D4AA28C24DA}">
  <dimension ref="A1:G10"/>
  <sheetViews>
    <sheetView rightToLeft="1" zoomScale="227" workbookViewId="0">
      <selection activeCell="B20" sqref="B20"/>
    </sheetView>
  </sheetViews>
  <sheetFormatPr baseColWidth="10" defaultColWidth="10.83203125" defaultRowHeight="16" x14ac:dyDescent="0.2"/>
  <cols>
    <col min="1" max="16384" width="10.83203125" style="1"/>
  </cols>
  <sheetData>
    <row r="1" spans="1:7" x14ac:dyDescent="0.2">
      <c r="A1" s="388" t="s">
        <v>1843</v>
      </c>
      <c r="B1" s="388"/>
      <c r="C1" s="388"/>
      <c r="D1" s="388"/>
      <c r="E1" s="388"/>
      <c r="F1" s="388"/>
      <c r="G1" s="388"/>
    </row>
    <row r="2" spans="1:7" x14ac:dyDescent="0.2">
      <c r="A2" s="388" t="s">
        <v>3011</v>
      </c>
      <c r="B2" s="388"/>
      <c r="C2" s="388"/>
      <c r="D2" s="388"/>
      <c r="E2" s="388"/>
      <c r="F2" s="388"/>
      <c r="G2" s="388"/>
    </row>
    <row r="3" spans="1:7" x14ac:dyDescent="0.2">
      <c r="A3" s="389" t="s">
        <v>3012</v>
      </c>
      <c r="B3" s="389"/>
      <c r="C3" s="389"/>
      <c r="D3" s="389"/>
      <c r="E3" s="389"/>
      <c r="F3" s="389"/>
      <c r="G3" s="389"/>
    </row>
    <row r="4" spans="1:7" ht="17" thickBot="1" x14ac:dyDescent="0.25"/>
    <row r="5" spans="1:7" x14ac:dyDescent="0.2">
      <c r="A5" s="5" t="s">
        <v>0</v>
      </c>
      <c r="B5" s="6"/>
      <c r="C5" s="6"/>
      <c r="D5" s="6"/>
      <c r="E5" s="6"/>
      <c r="F5" s="6"/>
      <c r="G5" s="7" t="s">
        <v>1</v>
      </c>
    </row>
    <row r="6" spans="1:7" x14ac:dyDescent="0.2">
      <c r="A6" s="8" t="s">
        <v>3013</v>
      </c>
      <c r="G6" s="9"/>
    </row>
    <row r="7" spans="1:7" x14ac:dyDescent="0.2">
      <c r="A7" s="8" t="s">
        <v>2</v>
      </c>
      <c r="G7" s="9" t="s">
        <v>3</v>
      </c>
    </row>
    <row r="8" spans="1:7" x14ac:dyDescent="0.2">
      <c r="A8" s="8" t="s">
        <v>4</v>
      </c>
      <c r="G8" s="9" t="s">
        <v>5</v>
      </c>
    </row>
    <row r="9" spans="1:7" x14ac:dyDescent="0.2">
      <c r="A9" s="8"/>
      <c r="G9" s="9" t="s">
        <v>6</v>
      </c>
    </row>
    <row r="10" spans="1:7" ht="17" thickBot="1" x14ac:dyDescent="0.25">
      <c r="A10" s="10" t="s">
        <v>7</v>
      </c>
      <c r="B10" s="11"/>
      <c r="C10" s="11"/>
      <c r="D10" s="11"/>
      <c r="E10" s="11"/>
      <c r="F10" s="11"/>
      <c r="G10" s="13"/>
    </row>
  </sheetData>
  <mergeCells count="3">
    <mergeCell ref="A1:G1"/>
    <mergeCell ref="A2:G2"/>
    <mergeCell ref="A3:G3"/>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F578D-CC5D-3E4E-A250-9FADC43DF4AB}">
  <dimension ref="A1:J555"/>
  <sheetViews>
    <sheetView rightToLeft="1" zoomScale="237" zoomScaleNormal="370" workbookViewId="0">
      <selection activeCell="F425" sqref="F425"/>
    </sheetView>
  </sheetViews>
  <sheetFormatPr baseColWidth="10" defaultColWidth="10.83203125" defaultRowHeight="16" x14ac:dyDescent="0.2"/>
  <cols>
    <col min="1" max="16384" width="10.83203125" style="1"/>
  </cols>
  <sheetData>
    <row r="1" spans="1:8" x14ac:dyDescent="0.2">
      <c r="A1" s="4" t="s">
        <v>3409</v>
      </c>
      <c r="B1" s="4"/>
      <c r="C1" s="4"/>
      <c r="D1" s="4"/>
      <c r="E1" s="4"/>
      <c r="F1" s="4"/>
      <c r="G1" s="14"/>
      <c r="H1" s="140">
        <v>45756</v>
      </c>
    </row>
    <row r="2" spans="1:8" ht="17" thickBot="1" x14ac:dyDescent="0.25"/>
    <row r="3" spans="1:8" x14ac:dyDescent="0.2">
      <c r="A3" s="5" t="s">
        <v>967</v>
      </c>
      <c r="B3" s="6"/>
      <c r="C3" s="6"/>
      <c r="D3" s="6"/>
      <c r="E3" s="6"/>
      <c r="F3" s="6"/>
      <c r="G3" s="6"/>
      <c r="H3" s="7"/>
    </row>
    <row r="4" spans="1:8" x14ac:dyDescent="0.2">
      <c r="A4" s="8" t="s">
        <v>2351</v>
      </c>
      <c r="H4" s="9"/>
    </row>
    <row r="5" spans="1:8" x14ac:dyDescent="0.2">
      <c r="A5" s="8" t="s">
        <v>2352</v>
      </c>
      <c r="H5" s="9"/>
    </row>
    <row r="6" spans="1:8" x14ac:dyDescent="0.2">
      <c r="A6" s="8" t="s">
        <v>1050</v>
      </c>
      <c r="H6" s="9"/>
    </row>
    <row r="7" spans="1:8" ht="17" thickBot="1" x14ac:dyDescent="0.25">
      <c r="A7" s="10" t="s">
        <v>1051</v>
      </c>
      <c r="B7" s="11"/>
      <c r="C7" s="11"/>
      <c r="D7" s="11"/>
      <c r="E7" s="11"/>
      <c r="F7" s="11"/>
      <c r="G7" s="11"/>
      <c r="H7" s="13"/>
    </row>
    <row r="8" spans="1:8" ht="17" thickBot="1" x14ac:dyDescent="0.25"/>
    <row r="9" spans="1:8" x14ac:dyDescent="0.2">
      <c r="A9" s="5" t="s">
        <v>1052</v>
      </c>
      <c r="B9" s="6"/>
      <c r="C9" s="6"/>
      <c r="D9" s="6"/>
      <c r="E9" s="6"/>
      <c r="F9" s="6"/>
      <c r="G9" s="6"/>
      <c r="H9" s="7"/>
    </row>
    <row r="10" spans="1:8" x14ac:dyDescent="0.2">
      <c r="A10" s="8" t="s">
        <v>1053</v>
      </c>
      <c r="D10" s="1" t="s">
        <v>2353</v>
      </c>
      <c r="H10" s="9"/>
    </row>
    <row r="11" spans="1:8" x14ac:dyDescent="0.2">
      <c r="A11" s="8" t="s">
        <v>1054</v>
      </c>
      <c r="D11" s="1" t="s">
        <v>2354</v>
      </c>
      <c r="H11" s="9"/>
    </row>
    <row r="12" spans="1:8" x14ac:dyDescent="0.2">
      <c r="A12" s="8"/>
      <c r="H12" s="9"/>
    </row>
    <row r="13" spans="1:8" x14ac:dyDescent="0.2">
      <c r="A13" s="8" t="s">
        <v>1055</v>
      </c>
      <c r="H13" s="9"/>
    </row>
    <row r="14" spans="1:8" x14ac:dyDescent="0.2">
      <c r="A14" s="8"/>
      <c r="H14" s="9"/>
    </row>
    <row r="15" spans="1:8" ht="17" thickBot="1" x14ac:dyDescent="0.25">
      <c r="A15" s="10" t="s">
        <v>1056</v>
      </c>
      <c r="B15" s="11"/>
      <c r="C15" s="11"/>
      <c r="D15" s="11"/>
      <c r="E15" s="11"/>
      <c r="F15" s="11"/>
      <c r="G15" s="11"/>
      <c r="H15" s="13"/>
    </row>
    <row r="16" spans="1:8" ht="17" thickBot="1" x14ac:dyDescent="0.25"/>
    <row r="17" spans="1:8" x14ac:dyDescent="0.2">
      <c r="A17" s="5" t="s">
        <v>1057</v>
      </c>
      <c r="B17" s="6"/>
      <c r="C17" s="6"/>
      <c r="D17" s="6"/>
      <c r="E17" s="6"/>
      <c r="F17" s="6"/>
      <c r="G17" s="6"/>
      <c r="H17" s="7"/>
    </row>
    <row r="18" spans="1:8" x14ac:dyDescent="0.2">
      <c r="A18" s="8" t="s">
        <v>1058</v>
      </c>
      <c r="H18" s="9"/>
    </row>
    <row r="19" spans="1:8" x14ac:dyDescent="0.2">
      <c r="A19" s="8" t="s">
        <v>1059</v>
      </c>
      <c r="H19" s="9"/>
    </row>
    <row r="20" spans="1:8" x14ac:dyDescent="0.2">
      <c r="A20" s="8" t="s">
        <v>1060</v>
      </c>
      <c r="H20" s="9"/>
    </row>
    <row r="21" spans="1:8" x14ac:dyDescent="0.2">
      <c r="A21" s="8" t="s">
        <v>1061</v>
      </c>
      <c r="H21" s="9"/>
    </row>
    <row r="22" spans="1:8" x14ac:dyDescent="0.2">
      <c r="A22" s="8" t="s">
        <v>1062</v>
      </c>
      <c r="H22" s="9"/>
    </row>
    <row r="23" spans="1:8" x14ac:dyDescent="0.2">
      <c r="A23" s="8" t="s">
        <v>1063</v>
      </c>
      <c r="H23" s="9"/>
    </row>
    <row r="24" spans="1:8" x14ac:dyDescent="0.2">
      <c r="A24" s="8" t="s">
        <v>1064</v>
      </c>
      <c r="H24" s="9"/>
    </row>
    <row r="25" spans="1:8" x14ac:dyDescent="0.2">
      <c r="A25" s="8" t="s">
        <v>1065</v>
      </c>
      <c r="H25" s="9"/>
    </row>
    <row r="26" spans="1:8" x14ac:dyDescent="0.2">
      <c r="A26" s="8" t="s">
        <v>1066</v>
      </c>
      <c r="H26" s="9"/>
    </row>
    <row r="27" spans="1:8" x14ac:dyDescent="0.2">
      <c r="A27" s="8"/>
      <c r="H27" s="9"/>
    </row>
    <row r="28" spans="1:8" x14ac:dyDescent="0.2">
      <c r="A28" s="8" t="s">
        <v>1067</v>
      </c>
      <c r="H28" s="9"/>
    </row>
    <row r="29" spans="1:8" x14ac:dyDescent="0.2">
      <c r="A29" s="8"/>
      <c r="H29" s="9"/>
    </row>
    <row r="30" spans="1:8" x14ac:dyDescent="0.2">
      <c r="A30" s="137" t="s">
        <v>1068</v>
      </c>
      <c r="H30" s="9"/>
    </row>
    <row r="31" spans="1:8" ht="17" thickBot="1" x14ac:dyDescent="0.25">
      <c r="A31" s="52" t="s">
        <v>1069</v>
      </c>
      <c r="B31" s="11"/>
      <c r="C31" s="11"/>
      <c r="D31" s="11"/>
      <c r="E31" s="11"/>
      <c r="F31" s="11"/>
      <c r="G31" s="11"/>
      <c r="H31" s="13"/>
    </row>
    <row r="32" spans="1:8" ht="17" thickBot="1" x14ac:dyDescent="0.25"/>
    <row r="33" spans="1:8" x14ac:dyDescent="0.2">
      <c r="A33" s="134" t="s">
        <v>1070</v>
      </c>
      <c r="B33" s="135"/>
      <c r="C33" s="135"/>
      <c r="D33" s="135"/>
      <c r="E33" s="135"/>
      <c r="F33" s="135"/>
      <c r="G33" s="135"/>
      <c r="H33" s="136"/>
    </row>
    <row r="34" spans="1:8" x14ac:dyDescent="0.2">
      <c r="A34" s="8"/>
      <c r="H34" s="9"/>
    </row>
    <row r="35" spans="1:8" x14ac:dyDescent="0.2">
      <c r="A35" s="8" t="s">
        <v>1071</v>
      </c>
      <c r="H35" s="9"/>
    </row>
    <row r="36" spans="1:8" x14ac:dyDescent="0.2">
      <c r="A36" s="8"/>
      <c r="H36" s="9"/>
    </row>
    <row r="37" spans="1:8" x14ac:dyDescent="0.2">
      <c r="A37" s="8" t="s">
        <v>1072</v>
      </c>
      <c r="H37" s="9"/>
    </row>
    <row r="38" spans="1:8" x14ac:dyDescent="0.2">
      <c r="A38" s="8"/>
      <c r="E38" s="1" t="s">
        <v>1073</v>
      </c>
      <c r="H38" s="9"/>
    </row>
    <row r="39" spans="1:8" x14ac:dyDescent="0.2">
      <c r="A39" s="8" t="s">
        <v>1074</v>
      </c>
      <c r="H39" s="9"/>
    </row>
    <row r="40" spans="1:8" x14ac:dyDescent="0.2">
      <c r="A40" s="8"/>
      <c r="E40" s="1" t="s">
        <v>1075</v>
      </c>
      <c r="H40" s="9"/>
    </row>
    <row r="41" spans="1:8" x14ac:dyDescent="0.2">
      <c r="A41" s="8" t="s">
        <v>1076</v>
      </c>
      <c r="H41" s="9"/>
    </row>
    <row r="42" spans="1:8" x14ac:dyDescent="0.2">
      <c r="A42" s="8"/>
      <c r="E42" s="1" t="s">
        <v>1077</v>
      </c>
      <c r="H42" s="9"/>
    </row>
    <row r="43" spans="1:8" x14ac:dyDescent="0.2">
      <c r="A43" s="8" t="s">
        <v>1078</v>
      </c>
      <c r="H43" s="9"/>
    </row>
    <row r="44" spans="1:8" x14ac:dyDescent="0.2">
      <c r="A44" s="8"/>
      <c r="H44" s="9"/>
    </row>
    <row r="45" spans="1:8" x14ac:dyDescent="0.2">
      <c r="A45" s="8" t="s">
        <v>1079</v>
      </c>
      <c r="H45" s="9"/>
    </row>
    <row r="46" spans="1:8" x14ac:dyDescent="0.2">
      <c r="A46" s="8"/>
      <c r="H46" s="9"/>
    </row>
    <row r="47" spans="1:8" x14ac:dyDescent="0.2">
      <c r="A47" s="8" t="s">
        <v>1080</v>
      </c>
      <c r="H47" s="9"/>
    </row>
    <row r="48" spans="1:8" x14ac:dyDescent="0.2">
      <c r="A48" s="8"/>
      <c r="B48" s="1" t="s">
        <v>1081</v>
      </c>
      <c r="C48" s="1" t="s">
        <v>1082</v>
      </c>
      <c r="H48" s="9"/>
    </row>
    <row r="49" spans="1:8" x14ac:dyDescent="0.2">
      <c r="A49" s="8"/>
      <c r="B49" s="1" t="s">
        <v>1083</v>
      </c>
      <c r="C49" s="1" t="s">
        <v>1084</v>
      </c>
      <c r="H49" s="9"/>
    </row>
    <row r="50" spans="1:8" x14ac:dyDescent="0.2">
      <c r="A50" s="8"/>
      <c r="B50" s="1" t="s">
        <v>1085</v>
      </c>
      <c r="C50" s="1" t="s">
        <v>1086</v>
      </c>
      <c r="H50" s="9"/>
    </row>
    <row r="51" spans="1:8" x14ac:dyDescent="0.2">
      <c r="A51" s="8"/>
      <c r="B51" s="1" t="s">
        <v>1087</v>
      </c>
      <c r="C51" s="1" t="s">
        <v>1088</v>
      </c>
      <c r="H51" s="9"/>
    </row>
    <row r="52" spans="1:8" x14ac:dyDescent="0.2">
      <c r="A52" s="8"/>
      <c r="B52" s="1" t="s">
        <v>1089</v>
      </c>
      <c r="C52" s="1" t="s">
        <v>1090</v>
      </c>
      <c r="H52" s="9"/>
    </row>
    <row r="53" spans="1:8" x14ac:dyDescent="0.2">
      <c r="A53" s="8"/>
      <c r="B53" s="1" t="s">
        <v>1091</v>
      </c>
      <c r="C53" s="1" t="s">
        <v>1092</v>
      </c>
      <c r="H53" s="9"/>
    </row>
    <row r="54" spans="1:8" x14ac:dyDescent="0.2">
      <c r="A54" s="8"/>
      <c r="B54" s="1" t="s">
        <v>1093</v>
      </c>
      <c r="C54" s="1" t="s">
        <v>1094</v>
      </c>
      <c r="H54" s="9"/>
    </row>
    <row r="55" spans="1:8" ht="17" thickBot="1" x14ac:dyDescent="0.25">
      <c r="A55" s="10"/>
      <c r="B55" s="11" t="s">
        <v>1095</v>
      </c>
      <c r="C55" s="11" t="s">
        <v>1096</v>
      </c>
      <c r="D55" s="11"/>
      <c r="E55" s="11"/>
      <c r="F55" s="11"/>
      <c r="G55" s="11"/>
      <c r="H55" s="13"/>
    </row>
    <row r="57" spans="1:8" x14ac:dyDescent="0.2">
      <c r="A57" s="1" t="s">
        <v>1097</v>
      </c>
    </row>
    <row r="58" spans="1:8" x14ac:dyDescent="0.2">
      <c r="A58" s="1" t="s">
        <v>1098</v>
      </c>
    </row>
    <row r="60" spans="1:8" x14ac:dyDescent="0.2">
      <c r="A60" s="16" t="s">
        <v>1099</v>
      </c>
      <c r="B60" s="2"/>
      <c r="C60" s="2"/>
      <c r="D60" s="2"/>
      <c r="E60" s="2"/>
      <c r="F60" s="2"/>
      <c r="G60" s="2"/>
      <c r="H60" s="2"/>
    </row>
    <row r="61" spans="1:8" x14ac:dyDescent="0.2">
      <c r="A61" s="1" t="s">
        <v>3410</v>
      </c>
    </row>
    <row r="62" spans="1:8" x14ac:dyDescent="0.2">
      <c r="A62" s="1" t="s">
        <v>3411</v>
      </c>
    </row>
    <row r="63" spans="1:8" x14ac:dyDescent="0.2">
      <c r="A63" s="1" t="s">
        <v>3412</v>
      </c>
    </row>
    <row r="65" spans="1:7" x14ac:dyDescent="0.2">
      <c r="A65" s="145" t="s">
        <v>1100</v>
      </c>
    </row>
    <row r="66" spans="1:7" x14ac:dyDescent="0.2">
      <c r="A66" s="145" t="s">
        <v>1101</v>
      </c>
    </row>
    <row r="67" spans="1:7" ht="17" thickBot="1" x14ac:dyDescent="0.25"/>
    <row r="68" spans="1:7" x14ac:dyDescent="0.2">
      <c r="C68" s="5"/>
      <c r="D68" s="7"/>
      <c r="F68" s="5"/>
      <c r="G68" s="7"/>
    </row>
    <row r="69" spans="1:7" x14ac:dyDescent="0.2">
      <c r="C69" s="8"/>
      <c r="D69" s="9"/>
      <c r="F69" s="8"/>
      <c r="G69" s="9"/>
    </row>
    <row r="70" spans="1:7" x14ac:dyDescent="0.2">
      <c r="C70" s="8" t="s">
        <v>1102</v>
      </c>
      <c r="D70" s="201" t="s">
        <v>1083</v>
      </c>
      <c r="F70" s="208" t="s">
        <v>1103</v>
      </c>
      <c r="G70" s="201" t="s">
        <v>1085</v>
      </c>
    </row>
    <row r="71" spans="1:7" x14ac:dyDescent="0.2">
      <c r="C71" s="8" t="s">
        <v>1104</v>
      </c>
      <c r="D71" s="9"/>
      <c r="F71" s="411" t="s">
        <v>1105</v>
      </c>
      <c r="G71" s="412"/>
    </row>
    <row r="72" spans="1:7" ht="17" thickBot="1" x14ac:dyDescent="0.25">
      <c r="C72" s="8" t="s">
        <v>1106</v>
      </c>
      <c r="D72" s="9"/>
      <c r="F72" s="413" t="s">
        <v>1107</v>
      </c>
      <c r="G72" s="414"/>
    </row>
    <row r="73" spans="1:7" x14ac:dyDescent="0.2">
      <c r="C73" s="8"/>
      <c r="D73" s="9"/>
    </row>
    <row r="74" spans="1:7" x14ac:dyDescent="0.2">
      <c r="C74" s="8"/>
      <c r="D74" s="9"/>
      <c r="F74" s="1" t="s">
        <v>3413</v>
      </c>
    </row>
    <row r="75" spans="1:7" x14ac:dyDescent="0.2">
      <c r="C75" s="8" t="s">
        <v>1108</v>
      </c>
      <c r="D75" s="9"/>
      <c r="F75" s="1" t="s">
        <v>3414</v>
      </c>
    </row>
    <row r="76" spans="1:7" x14ac:dyDescent="0.2">
      <c r="C76" s="8" t="s">
        <v>1109</v>
      </c>
      <c r="D76" s="9"/>
    </row>
    <row r="77" spans="1:7" ht="17" thickBot="1" x14ac:dyDescent="0.25">
      <c r="C77" s="10" t="s">
        <v>1110</v>
      </c>
      <c r="D77" s="13"/>
    </row>
    <row r="79" spans="1:7" x14ac:dyDescent="0.2">
      <c r="A79" s="1" t="s">
        <v>1111</v>
      </c>
    </row>
    <row r="80" spans="1:7" x14ac:dyDescent="0.2">
      <c r="E80" s="123" t="s">
        <v>1121</v>
      </c>
      <c r="F80" s="123" t="s">
        <v>1122</v>
      </c>
      <c r="G80" s="364" t="s">
        <v>2357</v>
      </c>
    </row>
    <row r="81" spans="1:10" x14ac:dyDescent="0.2">
      <c r="A81" s="15"/>
      <c r="B81" s="15" t="s">
        <v>2104</v>
      </c>
      <c r="C81" s="15" t="s">
        <v>2355</v>
      </c>
      <c r="D81" s="15" t="s">
        <v>2356</v>
      </c>
      <c r="E81" s="123" t="s">
        <v>134</v>
      </c>
      <c r="F81" s="123" t="s">
        <v>1103</v>
      </c>
      <c r="G81" s="365" t="s">
        <v>2358</v>
      </c>
    </row>
    <row r="82" spans="1:10" x14ac:dyDescent="0.2">
      <c r="A82" s="15" t="s">
        <v>1112</v>
      </c>
      <c r="B82" s="15" t="s">
        <v>134</v>
      </c>
      <c r="C82" s="15" t="s">
        <v>1102</v>
      </c>
      <c r="D82" s="15" t="s">
        <v>1103</v>
      </c>
      <c r="E82" s="123" t="s">
        <v>1113</v>
      </c>
      <c r="F82" s="123" t="s">
        <v>1113</v>
      </c>
      <c r="G82" s="123" t="s">
        <v>224</v>
      </c>
    </row>
    <row r="83" spans="1:10" x14ac:dyDescent="0.2">
      <c r="A83" s="15" t="s">
        <v>1087</v>
      </c>
      <c r="B83" s="15" t="s">
        <v>1114</v>
      </c>
      <c r="C83" s="15" t="s">
        <v>1083</v>
      </c>
      <c r="D83" s="15" t="s">
        <v>1085</v>
      </c>
      <c r="E83" s="123" t="s">
        <v>1115</v>
      </c>
      <c r="F83" s="123" t="s">
        <v>1116</v>
      </c>
      <c r="G83" s="123" t="s">
        <v>1093</v>
      </c>
    </row>
    <row r="84" spans="1:10" x14ac:dyDescent="0.2">
      <c r="A84" s="15">
        <v>0</v>
      </c>
      <c r="B84" s="15">
        <v>28</v>
      </c>
      <c r="C84" s="123">
        <f>B84</f>
        <v>28</v>
      </c>
      <c r="D84" s="15">
        <f>0</f>
        <v>0</v>
      </c>
      <c r="E84" s="151"/>
      <c r="F84" s="142"/>
      <c r="G84" s="151"/>
      <c r="H84" s="86"/>
      <c r="I84" s="86"/>
      <c r="J84" s="86"/>
    </row>
    <row r="85" spans="1:10" x14ac:dyDescent="0.2">
      <c r="A85" s="15">
        <v>1</v>
      </c>
      <c r="B85" s="15">
        <v>44</v>
      </c>
      <c r="C85" s="15">
        <f>C84</f>
        <v>28</v>
      </c>
      <c r="D85" s="15">
        <f>B85-C85</f>
        <v>16</v>
      </c>
      <c r="E85" s="152">
        <f t="shared" ref="E85:E91" si="0">B85/A85</f>
        <v>44</v>
      </c>
      <c r="F85" s="143">
        <f>D85/A85</f>
        <v>16</v>
      </c>
      <c r="G85" s="123">
        <f>B85-B84</f>
        <v>16</v>
      </c>
      <c r="H85" s="86"/>
      <c r="I85" s="86"/>
      <c r="J85" s="86"/>
    </row>
    <row r="86" spans="1:10" x14ac:dyDescent="0.2">
      <c r="A86" s="15">
        <v>2</v>
      </c>
      <c r="B86" s="15">
        <v>52</v>
      </c>
      <c r="C86" s="15">
        <f t="shared" ref="C86:C91" si="1">C85</f>
        <v>28</v>
      </c>
      <c r="D86" s="15">
        <f>B86-C86</f>
        <v>24</v>
      </c>
      <c r="E86" s="152">
        <f t="shared" si="0"/>
        <v>26</v>
      </c>
      <c r="F86" s="366">
        <f>D86/A86</f>
        <v>12</v>
      </c>
      <c r="G86" s="123">
        <f t="shared" ref="G86:G91" si="2">B86-B85</f>
        <v>8</v>
      </c>
      <c r="H86" s="86"/>
      <c r="I86" s="119"/>
      <c r="J86" s="119"/>
    </row>
    <row r="87" spans="1:10" x14ac:dyDescent="0.2">
      <c r="A87" s="15">
        <v>3</v>
      </c>
      <c r="B87" s="15">
        <v>64</v>
      </c>
      <c r="C87" s="15">
        <f t="shared" si="1"/>
        <v>28</v>
      </c>
      <c r="D87" s="15">
        <f>B87-C87</f>
        <v>36</v>
      </c>
      <c r="E87" s="152">
        <f t="shared" si="0"/>
        <v>21.333333333333332</v>
      </c>
      <c r="F87" s="366">
        <f>D87/A87</f>
        <v>12</v>
      </c>
      <c r="G87" s="123">
        <f t="shared" si="2"/>
        <v>12</v>
      </c>
      <c r="H87" s="86"/>
      <c r="I87" s="119"/>
      <c r="J87" s="119"/>
    </row>
    <row r="88" spans="1:10" x14ac:dyDescent="0.2">
      <c r="A88" s="15">
        <v>4</v>
      </c>
      <c r="B88" s="15">
        <v>80</v>
      </c>
      <c r="C88" s="15">
        <f t="shared" si="1"/>
        <v>28</v>
      </c>
      <c r="D88" s="15">
        <f>B88-C88</f>
        <v>52</v>
      </c>
      <c r="E88" s="307">
        <f t="shared" si="0"/>
        <v>20</v>
      </c>
      <c r="F88" s="143">
        <f>D88/A88</f>
        <v>13</v>
      </c>
      <c r="G88" s="123">
        <f t="shared" si="2"/>
        <v>16</v>
      </c>
    </row>
    <row r="89" spans="1:10" x14ac:dyDescent="0.2">
      <c r="A89" s="15">
        <v>5</v>
      </c>
      <c r="B89" s="15">
        <v>100</v>
      </c>
      <c r="C89" s="15">
        <f t="shared" si="1"/>
        <v>28</v>
      </c>
      <c r="D89" s="15">
        <f t="shared" ref="D89:D91" si="3">B89-C89</f>
        <v>72</v>
      </c>
      <c r="E89" s="307">
        <f t="shared" si="0"/>
        <v>20</v>
      </c>
      <c r="F89" s="143">
        <f t="shared" ref="F89:F91" si="4">D89/A89</f>
        <v>14.4</v>
      </c>
      <c r="G89" s="123">
        <f t="shared" si="2"/>
        <v>20</v>
      </c>
    </row>
    <row r="90" spans="1:10" x14ac:dyDescent="0.2">
      <c r="A90" s="15">
        <v>6</v>
      </c>
      <c r="B90" s="15">
        <v>125</v>
      </c>
      <c r="C90" s="15">
        <f t="shared" si="1"/>
        <v>28</v>
      </c>
      <c r="D90" s="15">
        <f t="shared" si="3"/>
        <v>97</v>
      </c>
      <c r="E90" s="152">
        <f t="shared" si="0"/>
        <v>20.833333333333332</v>
      </c>
      <c r="F90" s="143">
        <f t="shared" si="4"/>
        <v>16.166666666666668</v>
      </c>
      <c r="G90" s="123">
        <f t="shared" si="2"/>
        <v>25</v>
      </c>
    </row>
    <row r="91" spans="1:10" x14ac:dyDescent="0.2">
      <c r="A91" s="15">
        <v>7</v>
      </c>
      <c r="B91" s="15">
        <v>155</v>
      </c>
      <c r="C91" s="15">
        <f t="shared" si="1"/>
        <v>28</v>
      </c>
      <c r="D91" s="15">
        <f t="shared" si="3"/>
        <v>127</v>
      </c>
      <c r="E91" s="152">
        <f t="shared" si="0"/>
        <v>22.142857142857142</v>
      </c>
      <c r="F91" s="143">
        <f t="shared" si="4"/>
        <v>18.142857142857142</v>
      </c>
      <c r="G91" s="123">
        <f t="shared" si="2"/>
        <v>30</v>
      </c>
    </row>
    <row r="93" spans="1:10" x14ac:dyDescent="0.2">
      <c r="A93" s="1" t="s">
        <v>105</v>
      </c>
    </row>
    <row r="94" spans="1:10" x14ac:dyDescent="0.2">
      <c r="A94" s="1" t="s">
        <v>1117</v>
      </c>
    </row>
    <row r="95" spans="1:10" x14ac:dyDescent="0.2">
      <c r="A95" s="1" t="s">
        <v>1118</v>
      </c>
      <c r="F95" s="1" t="s">
        <v>3415</v>
      </c>
      <c r="I95" s="1" t="s">
        <v>3416</v>
      </c>
    </row>
    <row r="96" spans="1:10" x14ac:dyDescent="0.2">
      <c r="A96" s="1" t="s">
        <v>1119</v>
      </c>
      <c r="F96" s="1" t="s">
        <v>3417</v>
      </c>
      <c r="I96" s="1" t="s">
        <v>3418</v>
      </c>
      <c r="J96" s="1" t="s">
        <v>3419</v>
      </c>
    </row>
    <row r="97" spans="1:8" x14ac:dyDescent="0.2">
      <c r="A97" s="1" t="s">
        <v>1120</v>
      </c>
    </row>
    <row r="99" spans="1:8" x14ac:dyDescent="0.2">
      <c r="A99" s="1" t="s">
        <v>341</v>
      </c>
    </row>
    <row r="100" spans="1:8" ht="17" thickBot="1" x14ac:dyDescent="0.25"/>
    <row r="101" spans="1:8" ht="17" thickBot="1" x14ac:dyDescent="0.25">
      <c r="A101" s="49" t="s">
        <v>1117</v>
      </c>
      <c r="B101" s="50"/>
      <c r="C101" s="50"/>
      <c r="D101" s="50"/>
      <c r="E101" s="50"/>
      <c r="F101" s="50"/>
      <c r="G101" s="50"/>
      <c r="H101" s="51"/>
    </row>
    <row r="103" spans="1:8" x14ac:dyDescent="0.2">
      <c r="E103" s="15" t="s">
        <v>1121</v>
      </c>
      <c r="F103" s="15" t="s">
        <v>1122</v>
      </c>
      <c r="G103" s="86"/>
    </row>
    <row r="104" spans="1:8" x14ac:dyDescent="0.2">
      <c r="A104" s="15"/>
      <c r="B104" s="15"/>
      <c r="C104" s="15"/>
      <c r="D104" s="15" t="s">
        <v>1123</v>
      </c>
      <c r="E104" s="15" t="s">
        <v>134</v>
      </c>
      <c r="F104" s="15" t="s">
        <v>1103</v>
      </c>
      <c r="G104" s="15"/>
    </row>
    <row r="105" spans="1:8" x14ac:dyDescent="0.2">
      <c r="A105" s="15" t="s">
        <v>1124</v>
      </c>
      <c r="B105" s="15" t="s">
        <v>134</v>
      </c>
      <c r="C105" s="15" t="s">
        <v>1102</v>
      </c>
      <c r="D105" s="15" t="s">
        <v>1103</v>
      </c>
      <c r="E105" s="15" t="s">
        <v>1113</v>
      </c>
      <c r="F105" s="15" t="s">
        <v>1113</v>
      </c>
      <c r="G105" s="15" t="s">
        <v>224</v>
      </c>
    </row>
    <row r="106" spans="1:8" x14ac:dyDescent="0.2">
      <c r="A106" s="15" t="s">
        <v>1087</v>
      </c>
      <c r="B106" s="15" t="s">
        <v>1114</v>
      </c>
      <c r="C106" s="15" t="s">
        <v>1083</v>
      </c>
      <c r="D106" s="15" t="s">
        <v>1085</v>
      </c>
      <c r="E106" s="15" t="s">
        <v>1115</v>
      </c>
      <c r="F106" s="15" t="s">
        <v>1116</v>
      </c>
      <c r="G106" s="15" t="s">
        <v>1093</v>
      </c>
    </row>
    <row r="107" spans="1:8" x14ac:dyDescent="0.2">
      <c r="A107" s="15">
        <v>0</v>
      </c>
      <c r="B107" s="15">
        <v>28</v>
      </c>
      <c r="C107" s="123">
        <f>B107</f>
        <v>28</v>
      </c>
      <c r="D107" s="141"/>
      <c r="E107" s="141"/>
      <c r="F107" s="141"/>
      <c r="G107" s="141"/>
    </row>
    <row r="108" spans="1:8" x14ac:dyDescent="0.2">
      <c r="A108" s="15">
        <v>1</v>
      </c>
      <c r="B108" s="15">
        <v>44</v>
      </c>
      <c r="C108" s="123">
        <f>C107</f>
        <v>28</v>
      </c>
      <c r="D108" s="123">
        <f>B108-$C$107</f>
        <v>16</v>
      </c>
      <c r="E108" s="123">
        <f>B108/A108</f>
        <v>44</v>
      </c>
      <c r="F108" s="123">
        <f t="shared" ref="F108:F114" si="5">D108/A108</f>
        <v>16</v>
      </c>
      <c r="G108" s="123">
        <f>D108</f>
        <v>16</v>
      </c>
    </row>
    <row r="109" spans="1:8" x14ac:dyDescent="0.2">
      <c r="A109" s="15">
        <v>2</v>
      </c>
      <c r="B109" s="15">
        <v>52</v>
      </c>
      <c r="C109" s="123">
        <f t="shared" ref="C109:C114" si="6">C108</f>
        <v>28</v>
      </c>
      <c r="D109" s="123">
        <f t="shared" ref="D109:D114" si="7">B109-$C$107</f>
        <v>24</v>
      </c>
      <c r="E109" s="123">
        <f t="shared" ref="E109:E114" si="8">B109/A109</f>
        <v>26</v>
      </c>
      <c r="F109" s="123">
        <f t="shared" si="5"/>
        <v>12</v>
      </c>
      <c r="G109" s="123">
        <f>D109-D108</f>
        <v>8</v>
      </c>
    </row>
    <row r="110" spans="1:8" x14ac:dyDescent="0.2">
      <c r="A110" s="15">
        <v>3</v>
      </c>
      <c r="B110" s="15">
        <v>64</v>
      </c>
      <c r="C110" s="123">
        <f t="shared" si="6"/>
        <v>28</v>
      </c>
      <c r="D110" s="123">
        <f t="shared" si="7"/>
        <v>36</v>
      </c>
      <c r="E110" s="143">
        <f>B110/A110</f>
        <v>21.333333333333332</v>
      </c>
      <c r="F110" s="123">
        <f t="shared" si="5"/>
        <v>12</v>
      </c>
      <c r="G110" s="123">
        <f>D110-D109</f>
        <v>12</v>
      </c>
    </row>
    <row r="111" spans="1:8" x14ac:dyDescent="0.2">
      <c r="A111" s="15">
        <v>4</v>
      </c>
      <c r="B111" s="15">
        <v>80</v>
      </c>
      <c r="C111" s="123">
        <f t="shared" si="6"/>
        <v>28</v>
      </c>
      <c r="D111" s="123">
        <f t="shared" si="7"/>
        <v>52</v>
      </c>
      <c r="E111" s="123">
        <f t="shared" si="8"/>
        <v>20</v>
      </c>
      <c r="F111" s="123">
        <f t="shared" si="5"/>
        <v>13</v>
      </c>
      <c r="G111" s="123">
        <f t="shared" ref="G111:G114" si="9">D111-D110</f>
        <v>16</v>
      </c>
    </row>
    <row r="112" spans="1:8" x14ac:dyDescent="0.2">
      <c r="A112" s="15">
        <v>5</v>
      </c>
      <c r="B112" s="15">
        <v>100</v>
      </c>
      <c r="C112" s="123">
        <f t="shared" si="6"/>
        <v>28</v>
      </c>
      <c r="D112" s="123">
        <f t="shared" si="7"/>
        <v>72</v>
      </c>
      <c r="E112" s="123">
        <f t="shared" si="8"/>
        <v>20</v>
      </c>
      <c r="F112" s="123">
        <f t="shared" si="5"/>
        <v>14.4</v>
      </c>
      <c r="G112" s="123">
        <f t="shared" si="9"/>
        <v>20</v>
      </c>
    </row>
    <row r="113" spans="1:8" x14ac:dyDescent="0.2">
      <c r="A113" s="15">
        <v>6</v>
      </c>
      <c r="B113" s="15">
        <v>125</v>
      </c>
      <c r="C113" s="123">
        <f t="shared" si="6"/>
        <v>28</v>
      </c>
      <c r="D113" s="123">
        <f t="shared" si="7"/>
        <v>97</v>
      </c>
      <c r="E113" s="143">
        <f>B113/A113</f>
        <v>20.833333333333332</v>
      </c>
      <c r="F113" s="143">
        <f t="shared" si="5"/>
        <v>16.166666666666668</v>
      </c>
      <c r="G113" s="123">
        <f t="shared" si="9"/>
        <v>25</v>
      </c>
    </row>
    <row r="114" spans="1:8" x14ac:dyDescent="0.2">
      <c r="A114" s="15">
        <v>7</v>
      </c>
      <c r="B114" s="15">
        <v>155</v>
      </c>
      <c r="C114" s="123">
        <f t="shared" si="6"/>
        <v>28</v>
      </c>
      <c r="D114" s="123">
        <f t="shared" si="7"/>
        <v>127</v>
      </c>
      <c r="E114" s="143">
        <f t="shared" si="8"/>
        <v>22.142857142857142</v>
      </c>
      <c r="F114" s="143">
        <f t="shared" si="5"/>
        <v>18.142857142857142</v>
      </c>
      <c r="G114" s="123">
        <f t="shared" si="9"/>
        <v>30</v>
      </c>
    </row>
    <row r="116" spans="1:8" x14ac:dyDescent="0.2">
      <c r="A116" s="1" t="s">
        <v>1125</v>
      </c>
    </row>
    <row r="117" spans="1:8" x14ac:dyDescent="0.2">
      <c r="A117" s="1" t="s">
        <v>1126</v>
      </c>
    </row>
    <row r="118" spans="1:8" x14ac:dyDescent="0.2">
      <c r="A118" s="1" t="s">
        <v>1127</v>
      </c>
      <c r="H118" s="1" t="s">
        <v>1128</v>
      </c>
    </row>
    <row r="119" spans="1:8" x14ac:dyDescent="0.2">
      <c r="E119" s="1" t="s">
        <v>1129</v>
      </c>
      <c r="H119" s="1" t="s">
        <v>1130</v>
      </c>
    </row>
    <row r="120" spans="1:8" x14ac:dyDescent="0.2">
      <c r="A120" s="1" t="s">
        <v>1131</v>
      </c>
    </row>
    <row r="121" spans="1:8" x14ac:dyDescent="0.2">
      <c r="E121" s="1" t="s">
        <v>1132</v>
      </c>
      <c r="H121" s="1" t="s">
        <v>1133</v>
      </c>
    </row>
    <row r="122" spans="1:8" x14ac:dyDescent="0.2">
      <c r="E122" s="1" t="s">
        <v>1129</v>
      </c>
      <c r="H122" s="1" t="s">
        <v>1134</v>
      </c>
    </row>
    <row r="123" spans="1:8" x14ac:dyDescent="0.2">
      <c r="A123" s="1" t="s">
        <v>1135</v>
      </c>
    </row>
    <row r="124" spans="1:8" x14ac:dyDescent="0.2">
      <c r="E124" s="1" t="s">
        <v>1136</v>
      </c>
      <c r="H124" s="1" t="s">
        <v>1137</v>
      </c>
    </row>
    <row r="125" spans="1:8" x14ac:dyDescent="0.2">
      <c r="E125" s="1" t="s">
        <v>1129</v>
      </c>
      <c r="H125" s="1" t="s">
        <v>1138</v>
      </c>
    </row>
    <row r="126" spans="1:8" x14ac:dyDescent="0.2">
      <c r="A126" s="1" t="s">
        <v>1139</v>
      </c>
    </row>
    <row r="127" spans="1:8" x14ac:dyDescent="0.2">
      <c r="E127" s="1" t="s">
        <v>1140</v>
      </c>
    </row>
    <row r="128" spans="1:8" x14ac:dyDescent="0.2">
      <c r="D128" s="1" t="s">
        <v>1141</v>
      </c>
      <c r="E128" s="1" t="s">
        <v>1142</v>
      </c>
      <c r="H128" s="1" t="s">
        <v>1143</v>
      </c>
    </row>
    <row r="129" spans="1:9" x14ac:dyDescent="0.2">
      <c r="E129" s="1" t="s">
        <v>1144</v>
      </c>
    </row>
    <row r="130" spans="1:9" x14ac:dyDescent="0.2">
      <c r="H130" s="1" t="s">
        <v>1145</v>
      </c>
    </row>
    <row r="131" spans="1:9" ht="17" thickBot="1" x14ac:dyDescent="0.25"/>
    <row r="132" spans="1:9" ht="17" thickBot="1" x14ac:dyDescent="0.25">
      <c r="A132" s="49" t="s">
        <v>1118</v>
      </c>
      <c r="B132" s="50"/>
      <c r="C132" s="50"/>
      <c r="D132" s="50"/>
      <c r="E132" s="50"/>
      <c r="F132" s="50"/>
      <c r="G132" s="50"/>
      <c r="H132" s="51"/>
    </row>
    <row r="134" spans="1:9" x14ac:dyDescent="0.2">
      <c r="A134" s="1" t="s">
        <v>1146</v>
      </c>
    </row>
    <row r="137" spans="1:9" x14ac:dyDescent="0.2">
      <c r="E137" s="109"/>
      <c r="F137" s="109"/>
      <c r="G137" s="109"/>
      <c r="H137" s="109"/>
      <c r="I137" s="109"/>
    </row>
    <row r="138" spans="1:9" x14ac:dyDescent="0.2">
      <c r="C138" s="1" t="s">
        <v>1147</v>
      </c>
      <c r="E138" s="109" t="s">
        <v>1147</v>
      </c>
      <c r="F138" s="109"/>
      <c r="G138" s="109"/>
      <c r="H138" s="109"/>
      <c r="I138" s="109"/>
    </row>
    <row r="139" spans="1:9" x14ac:dyDescent="0.2">
      <c r="C139" s="1" t="s">
        <v>1148</v>
      </c>
      <c r="E139" s="109" t="s">
        <v>1149</v>
      </c>
      <c r="F139" s="109"/>
      <c r="G139" s="109"/>
      <c r="H139" s="109"/>
      <c r="I139" s="109"/>
    </row>
    <row r="140" spans="1:9" x14ac:dyDescent="0.2">
      <c r="C140" s="4" t="s">
        <v>1150</v>
      </c>
      <c r="E140" s="308" t="s">
        <v>1151</v>
      </c>
      <c r="F140" s="109"/>
      <c r="G140" s="109"/>
      <c r="H140" s="109"/>
      <c r="I140" s="109"/>
    </row>
    <row r="141" spans="1:9" x14ac:dyDescent="0.2">
      <c r="C141" s="4" t="s">
        <v>1152</v>
      </c>
      <c r="E141" s="308" t="s">
        <v>1153</v>
      </c>
      <c r="F141" s="109"/>
      <c r="G141" s="109"/>
      <c r="H141" s="109"/>
      <c r="I141" s="109"/>
    </row>
    <row r="142" spans="1:9" x14ac:dyDescent="0.2">
      <c r="C142" s="4"/>
      <c r="E142" s="109"/>
      <c r="F142" s="109"/>
      <c r="G142" s="109"/>
      <c r="H142" s="109"/>
      <c r="I142" s="109"/>
    </row>
    <row r="143" spans="1:9" x14ac:dyDescent="0.2">
      <c r="C143" s="4"/>
      <c r="E143" s="109"/>
      <c r="F143" s="109"/>
      <c r="G143" s="109"/>
      <c r="H143" s="109"/>
      <c r="I143" s="109"/>
    </row>
    <row r="144" spans="1:9" x14ac:dyDescent="0.2">
      <c r="C144" s="4" t="s">
        <v>1154</v>
      </c>
      <c r="E144" s="308" t="s">
        <v>1155</v>
      </c>
      <c r="F144" s="109"/>
      <c r="G144" s="109"/>
      <c r="H144" s="109"/>
      <c r="I144" s="109"/>
    </row>
    <row r="145" spans="1:9" x14ac:dyDescent="0.2">
      <c r="C145" s="4" t="s">
        <v>1156</v>
      </c>
      <c r="E145" s="308" t="s">
        <v>1157</v>
      </c>
      <c r="F145" s="109"/>
      <c r="G145" s="109"/>
      <c r="H145" s="109"/>
      <c r="I145" s="109"/>
    </row>
    <row r="146" spans="1:9" x14ac:dyDescent="0.2">
      <c r="C146" s="4"/>
      <c r="E146" s="308"/>
      <c r="F146" s="109"/>
      <c r="G146" s="109"/>
      <c r="H146" s="109"/>
      <c r="I146" s="109"/>
    </row>
    <row r="147" spans="1:9" x14ac:dyDescent="0.2">
      <c r="E147" s="109"/>
      <c r="F147" s="109"/>
      <c r="G147" s="109"/>
      <c r="H147" s="109"/>
      <c r="I147" s="109"/>
    </row>
    <row r="148" spans="1:9" x14ac:dyDescent="0.2">
      <c r="C148" s="2" t="s">
        <v>1158</v>
      </c>
      <c r="E148" s="292" t="s">
        <v>1159</v>
      </c>
      <c r="F148" s="109"/>
      <c r="G148" s="109"/>
      <c r="H148" s="109"/>
      <c r="I148" s="109"/>
    </row>
    <row r="149" spans="1:9" x14ac:dyDescent="0.2">
      <c r="C149" s="1" t="s">
        <v>1160</v>
      </c>
      <c r="E149" s="109" t="s">
        <v>1160</v>
      </c>
      <c r="F149" s="109"/>
      <c r="G149" s="109"/>
      <c r="H149" s="109"/>
      <c r="I149" s="109"/>
    </row>
    <row r="150" spans="1:9" x14ac:dyDescent="0.2">
      <c r="C150" s="1" t="s">
        <v>1161</v>
      </c>
      <c r="E150" s="109" t="s">
        <v>1161</v>
      </c>
      <c r="F150" s="109"/>
      <c r="G150" s="109"/>
      <c r="H150" s="109"/>
      <c r="I150" s="109"/>
    </row>
    <row r="151" spans="1:9" x14ac:dyDescent="0.2">
      <c r="C151" s="1" t="s">
        <v>1162</v>
      </c>
      <c r="E151" s="109" t="s">
        <v>1163</v>
      </c>
      <c r="F151" s="109"/>
      <c r="G151" s="109"/>
      <c r="H151" s="109"/>
      <c r="I151" s="109"/>
    </row>
    <row r="152" spans="1:9" x14ac:dyDescent="0.2">
      <c r="B152" s="1" t="s">
        <v>1164</v>
      </c>
      <c r="E152" s="109" t="s">
        <v>1165</v>
      </c>
      <c r="F152" s="109"/>
      <c r="G152" s="109"/>
      <c r="H152" s="109"/>
      <c r="I152" s="109"/>
    </row>
    <row r="153" spans="1:9" x14ac:dyDescent="0.2">
      <c r="C153" s="406" t="s">
        <v>1166</v>
      </c>
      <c r="D153" s="406"/>
      <c r="E153" s="418" t="s">
        <v>1167</v>
      </c>
      <c r="F153" s="418"/>
      <c r="G153" s="109"/>
      <c r="H153" s="109"/>
      <c r="I153" s="109"/>
    </row>
    <row r="154" spans="1:9" ht="17" thickBot="1" x14ac:dyDescent="0.25"/>
    <row r="155" spans="1:9" ht="17" thickBot="1" x14ac:dyDescent="0.25">
      <c r="A155" s="72" t="s">
        <v>1168</v>
      </c>
      <c r="B155" s="50"/>
      <c r="C155" s="50"/>
      <c r="D155" s="50"/>
      <c r="E155" s="50"/>
      <c r="F155" s="50"/>
      <c r="G155" s="50"/>
      <c r="H155" s="51"/>
    </row>
    <row r="157" spans="1:9" x14ac:dyDescent="0.2">
      <c r="A157" s="123"/>
      <c r="B157" s="123"/>
      <c r="C157" s="123"/>
      <c r="D157" s="123"/>
      <c r="E157" s="123" t="s">
        <v>134</v>
      </c>
      <c r="F157" s="123" t="s">
        <v>1103</v>
      </c>
      <c r="G157" s="123"/>
    </row>
    <row r="158" spans="1:9" x14ac:dyDescent="0.2">
      <c r="A158" s="123" t="s">
        <v>1112</v>
      </c>
      <c r="B158" s="123" t="s">
        <v>134</v>
      </c>
      <c r="C158" s="123" t="s">
        <v>1102</v>
      </c>
      <c r="D158" s="123" t="s">
        <v>1103</v>
      </c>
      <c r="E158" s="123" t="s">
        <v>1113</v>
      </c>
      <c r="F158" s="123" t="s">
        <v>1113</v>
      </c>
      <c r="G158" s="123" t="s">
        <v>224</v>
      </c>
    </row>
    <row r="159" spans="1:9" x14ac:dyDescent="0.2">
      <c r="A159" s="123" t="s">
        <v>1087</v>
      </c>
      <c r="B159" s="123" t="s">
        <v>1114</v>
      </c>
      <c r="C159" s="123" t="s">
        <v>1083</v>
      </c>
      <c r="D159" s="123" t="s">
        <v>1085</v>
      </c>
      <c r="E159" s="123" t="s">
        <v>1115</v>
      </c>
      <c r="F159" s="123" t="s">
        <v>1116</v>
      </c>
      <c r="G159" s="123" t="s">
        <v>1093</v>
      </c>
    </row>
    <row r="160" spans="1:9" x14ac:dyDescent="0.2">
      <c r="A160" s="123">
        <v>0</v>
      </c>
      <c r="B160" s="123">
        <v>28</v>
      </c>
      <c r="C160" s="123">
        <f>B160</f>
        <v>28</v>
      </c>
      <c r="D160" s="142"/>
      <c r="E160" s="142"/>
      <c r="F160" s="142"/>
      <c r="G160" s="142"/>
    </row>
    <row r="161" spans="1:8" x14ac:dyDescent="0.2">
      <c r="A161" s="123">
        <v>1</v>
      </c>
      <c r="B161" s="123">
        <v>44</v>
      </c>
      <c r="C161" s="123">
        <f>C160</f>
        <v>28</v>
      </c>
      <c r="D161" s="123">
        <f>B161-$C$107</f>
        <v>16</v>
      </c>
      <c r="E161" s="123">
        <f>B161/A161</f>
        <v>44</v>
      </c>
      <c r="F161" s="123">
        <f>D161/A161</f>
        <v>16</v>
      </c>
      <c r="G161" s="123">
        <f>D161</f>
        <v>16</v>
      </c>
    </row>
    <row r="162" spans="1:8" x14ac:dyDescent="0.2">
      <c r="A162" s="123">
        <v>2</v>
      </c>
      <c r="B162" s="123">
        <v>52</v>
      </c>
      <c r="C162" s="123">
        <f t="shared" ref="C162:C167" si="10">C161</f>
        <v>28</v>
      </c>
      <c r="D162" s="123">
        <f t="shared" ref="D162:D167" si="11">B162-$C$107</f>
        <v>24</v>
      </c>
      <c r="E162" s="123">
        <f t="shared" ref="E162:E167" si="12">B162/A162</f>
        <v>26</v>
      </c>
      <c r="F162" s="144">
        <f t="shared" ref="F162:F167" si="13">D162/A162</f>
        <v>12</v>
      </c>
      <c r="G162" s="123">
        <f>D162-D161</f>
        <v>8</v>
      </c>
    </row>
    <row r="163" spans="1:8" x14ac:dyDescent="0.2">
      <c r="A163" s="123">
        <v>3</v>
      </c>
      <c r="B163" s="123">
        <v>64</v>
      </c>
      <c r="C163" s="123">
        <f t="shared" si="10"/>
        <v>28</v>
      </c>
      <c r="D163" s="123">
        <f t="shared" si="11"/>
        <v>36</v>
      </c>
      <c r="E163" s="143">
        <f t="shared" si="12"/>
        <v>21.333333333333332</v>
      </c>
      <c r="F163" s="144">
        <f t="shared" si="13"/>
        <v>12</v>
      </c>
      <c r="G163" s="123">
        <f t="shared" ref="G163:G167" si="14">D163-D162</f>
        <v>12</v>
      </c>
    </row>
    <row r="164" spans="1:8" x14ac:dyDescent="0.2">
      <c r="A164" s="123">
        <v>4</v>
      </c>
      <c r="B164" s="123">
        <v>80</v>
      </c>
      <c r="C164" s="123">
        <f t="shared" si="10"/>
        <v>28</v>
      </c>
      <c r="D164" s="123">
        <f t="shared" si="11"/>
        <v>52</v>
      </c>
      <c r="E164" s="146">
        <f t="shared" si="12"/>
        <v>20</v>
      </c>
      <c r="F164" s="123">
        <f t="shared" si="13"/>
        <v>13</v>
      </c>
      <c r="G164" s="123">
        <f t="shared" si="14"/>
        <v>16</v>
      </c>
    </row>
    <row r="165" spans="1:8" x14ac:dyDescent="0.2">
      <c r="A165" s="123">
        <v>5</v>
      </c>
      <c r="B165" s="123">
        <v>100</v>
      </c>
      <c r="C165" s="123">
        <f t="shared" si="10"/>
        <v>28</v>
      </c>
      <c r="D165" s="123">
        <f t="shared" si="11"/>
        <v>72</v>
      </c>
      <c r="E165" s="146">
        <f t="shared" si="12"/>
        <v>20</v>
      </c>
      <c r="F165" s="123">
        <f t="shared" si="13"/>
        <v>14.4</v>
      </c>
      <c r="G165" s="123">
        <f t="shared" si="14"/>
        <v>20</v>
      </c>
    </row>
    <row r="166" spans="1:8" x14ac:dyDescent="0.2">
      <c r="A166" s="123">
        <v>6</v>
      </c>
      <c r="B166" s="123">
        <v>125</v>
      </c>
      <c r="C166" s="123">
        <f t="shared" si="10"/>
        <v>28</v>
      </c>
      <c r="D166" s="123">
        <f t="shared" si="11"/>
        <v>97</v>
      </c>
      <c r="E166" s="143">
        <f t="shared" si="12"/>
        <v>20.833333333333332</v>
      </c>
      <c r="F166" s="143">
        <f t="shared" si="13"/>
        <v>16.166666666666668</v>
      </c>
      <c r="G166" s="123">
        <f t="shared" si="14"/>
        <v>25</v>
      </c>
    </row>
    <row r="167" spans="1:8" x14ac:dyDescent="0.2">
      <c r="A167" s="123">
        <v>7</v>
      </c>
      <c r="B167" s="123">
        <v>155</v>
      </c>
      <c r="C167" s="123">
        <f t="shared" si="10"/>
        <v>28</v>
      </c>
      <c r="D167" s="123">
        <f t="shared" si="11"/>
        <v>127</v>
      </c>
      <c r="E167" s="143">
        <f t="shared" si="12"/>
        <v>22.142857142857142</v>
      </c>
      <c r="F167" s="143">
        <f t="shared" si="13"/>
        <v>18.142857142857142</v>
      </c>
      <c r="G167" s="123">
        <f t="shared" si="14"/>
        <v>30</v>
      </c>
    </row>
    <row r="169" spans="1:8" x14ac:dyDescent="0.2">
      <c r="A169" s="1" t="s">
        <v>1169</v>
      </c>
    </row>
    <row r="170" spans="1:8" x14ac:dyDescent="0.2">
      <c r="C170" s="2"/>
      <c r="D170" s="2" t="s">
        <v>1170</v>
      </c>
      <c r="E170" s="113"/>
      <c r="F170" s="113" t="s">
        <v>1171</v>
      </c>
    </row>
    <row r="171" spans="1:8" x14ac:dyDescent="0.2">
      <c r="C171" s="1" t="s">
        <v>1172</v>
      </c>
      <c r="E171" s="1" t="s">
        <v>1173</v>
      </c>
    </row>
    <row r="172" spans="1:8" ht="17" thickBot="1" x14ac:dyDescent="0.25"/>
    <row r="173" spans="1:8" ht="17" thickBot="1" x14ac:dyDescent="0.25">
      <c r="A173" s="49" t="s">
        <v>1174</v>
      </c>
      <c r="B173" s="50"/>
      <c r="C173" s="50"/>
      <c r="D173" s="50"/>
      <c r="E173" s="50"/>
      <c r="F173" s="50"/>
      <c r="G173" s="50"/>
      <c r="H173" s="51"/>
    </row>
    <row r="175" spans="1:8" x14ac:dyDescent="0.2">
      <c r="A175" s="123"/>
      <c r="B175" s="123"/>
      <c r="C175" s="123"/>
      <c r="D175" s="123"/>
      <c r="E175" s="123" t="s">
        <v>134</v>
      </c>
      <c r="F175" s="123" t="s">
        <v>1103</v>
      </c>
      <c r="G175" s="123"/>
      <c r="H175" s="86" t="s">
        <v>1175</v>
      </c>
    </row>
    <row r="176" spans="1:8" x14ac:dyDescent="0.2">
      <c r="A176" s="123" t="s">
        <v>1112</v>
      </c>
      <c r="B176" s="123" t="s">
        <v>134</v>
      </c>
      <c r="C176" s="123" t="s">
        <v>1102</v>
      </c>
      <c r="D176" s="123" t="s">
        <v>1103</v>
      </c>
      <c r="E176" s="123" t="s">
        <v>1113</v>
      </c>
      <c r="F176" s="123" t="s">
        <v>1113</v>
      </c>
      <c r="G176" s="123" t="s">
        <v>224</v>
      </c>
      <c r="H176" s="86" t="s">
        <v>1176</v>
      </c>
    </row>
    <row r="177" spans="1:8" x14ac:dyDescent="0.2">
      <c r="A177" s="123" t="s">
        <v>1087</v>
      </c>
      <c r="B177" s="123" t="s">
        <v>1114</v>
      </c>
      <c r="C177" s="123" t="s">
        <v>1083</v>
      </c>
      <c r="D177" s="123" t="s">
        <v>1085</v>
      </c>
      <c r="E177" s="123" t="s">
        <v>1115</v>
      </c>
      <c r="F177" s="123" t="s">
        <v>1116</v>
      </c>
      <c r="G177" s="123" t="s">
        <v>1093</v>
      </c>
      <c r="H177" s="86" t="s">
        <v>1148</v>
      </c>
    </row>
    <row r="178" spans="1:8" x14ac:dyDescent="0.2">
      <c r="A178" s="123">
        <v>0</v>
      </c>
      <c r="B178" s="123">
        <v>28</v>
      </c>
      <c r="C178" s="123">
        <f>B178</f>
        <v>28</v>
      </c>
      <c r="D178" s="142"/>
      <c r="E178" s="142"/>
      <c r="F178" s="142"/>
      <c r="G178" s="142"/>
      <c r="H178" s="142"/>
    </row>
    <row r="179" spans="1:8" x14ac:dyDescent="0.2">
      <c r="A179" s="123">
        <v>1</v>
      </c>
      <c r="B179" s="123">
        <v>44</v>
      </c>
      <c r="C179" s="123">
        <f>C178</f>
        <v>28</v>
      </c>
      <c r="D179" s="123">
        <f>B179-$C$107</f>
        <v>16</v>
      </c>
      <c r="E179" s="123">
        <f>B179/A179</f>
        <v>44</v>
      </c>
      <c r="F179" s="123">
        <f>D179/A179</f>
        <v>16</v>
      </c>
      <c r="G179" s="147">
        <f>D179</f>
        <v>16</v>
      </c>
      <c r="H179" s="129" t="s">
        <v>1177</v>
      </c>
    </row>
    <row r="180" spans="1:8" x14ac:dyDescent="0.2">
      <c r="A180" s="123">
        <v>2</v>
      </c>
      <c r="B180" s="123">
        <v>52</v>
      </c>
      <c r="C180" s="123">
        <f t="shared" ref="C180:C185" si="15">C179</f>
        <v>28</v>
      </c>
      <c r="D180" s="123">
        <f t="shared" ref="D180:D185" si="16">B180-$C$107</f>
        <v>24</v>
      </c>
      <c r="E180" s="123">
        <f t="shared" ref="E180:E185" si="17">B180/A180</f>
        <v>26</v>
      </c>
      <c r="F180" s="144">
        <f t="shared" ref="F180:F185" si="18">D180/A180</f>
        <v>12</v>
      </c>
      <c r="G180" s="123">
        <f>D180-D179</f>
        <v>8</v>
      </c>
      <c r="H180" s="129" t="s">
        <v>1177</v>
      </c>
    </row>
    <row r="181" spans="1:8" x14ac:dyDescent="0.2">
      <c r="A181" s="123">
        <v>3</v>
      </c>
      <c r="B181" s="123">
        <v>64</v>
      </c>
      <c r="C181" s="123">
        <f t="shared" si="15"/>
        <v>28</v>
      </c>
      <c r="D181" s="123">
        <f t="shared" si="16"/>
        <v>36</v>
      </c>
      <c r="E181" s="143">
        <f t="shared" si="17"/>
        <v>21.333333333333332</v>
      </c>
      <c r="F181" s="144">
        <f t="shared" si="18"/>
        <v>12</v>
      </c>
      <c r="G181" s="123">
        <f t="shared" ref="G181:G185" si="19">D181-D180</f>
        <v>12</v>
      </c>
      <c r="H181" s="129" t="s">
        <v>1177</v>
      </c>
    </row>
    <row r="182" spans="1:8" x14ac:dyDescent="0.2">
      <c r="A182" s="123">
        <v>4</v>
      </c>
      <c r="B182" s="123">
        <v>80</v>
      </c>
      <c r="C182" s="123">
        <f t="shared" si="15"/>
        <v>28</v>
      </c>
      <c r="D182" s="123">
        <f t="shared" si="16"/>
        <v>52</v>
      </c>
      <c r="E182" s="146">
        <f t="shared" si="17"/>
        <v>20</v>
      </c>
      <c r="F182" s="123">
        <f t="shared" si="18"/>
        <v>13</v>
      </c>
      <c r="G182" s="147">
        <f t="shared" si="19"/>
        <v>16</v>
      </c>
      <c r="H182" s="129" t="s">
        <v>1177</v>
      </c>
    </row>
    <row r="183" spans="1:8" x14ac:dyDescent="0.2">
      <c r="A183" s="123">
        <v>5</v>
      </c>
      <c r="B183" s="123">
        <v>100</v>
      </c>
      <c r="C183" s="123">
        <f t="shared" si="15"/>
        <v>28</v>
      </c>
      <c r="D183" s="123">
        <f t="shared" si="16"/>
        <v>72</v>
      </c>
      <c r="E183" s="146">
        <f t="shared" si="17"/>
        <v>20</v>
      </c>
      <c r="F183" s="123">
        <f t="shared" si="18"/>
        <v>14.4</v>
      </c>
      <c r="G183" s="123">
        <f t="shared" si="19"/>
        <v>20</v>
      </c>
      <c r="H183" s="129" t="s">
        <v>1178</v>
      </c>
    </row>
    <row r="184" spans="1:8" x14ac:dyDescent="0.2">
      <c r="A184" s="123">
        <v>6</v>
      </c>
      <c r="B184" s="123">
        <v>125</v>
      </c>
      <c r="C184" s="123">
        <f t="shared" si="15"/>
        <v>28</v>
      </c>
      <c r="D184" s="123">
        <f t="shared" si="16"/>
        <v>97</v>
      </c>
      <c r="E184" s="143">
        <f t="shared" si="17"/>
        <v>20.833333333333332</v>
      </c>
      <c r="F184" s="143">
        <f t="shared" si="18"/>
        <v>16.166666666666668</v>
      </c>
      <c r="G184" s="123">
        <f t="shared" si="19"/>
        <v>25</v>
      </c>
      <c r="H184" s="129" t="s">
        <v>1178</v>
      </c>
    </row>
    <row r="185" spans="1:8" x14ac:dyDescent="0.2">
      <c r="A185" s="123">
        <v>7</v>
      </c>
      <c r="B185" s="123">
        <v>155</v>
      </c>
      <c r="C185" s="123">
        <f t="shared" si="15"/>
        <v>28</v>
      </c>
      <c r="D185" s="123">
        <f t="shared" si="16"/>
        <v>127</v>
      </c>
      <c r="E185" s="143">
        <f t="shared" si="17"/>
        <v>22.142857142857142</v>
      </c>
      <c r="F185" s="143">
        <f t="shared" si="18"/>
        <v>18.142857142857142</v>
      </c>
      <c r="G185" s="123">
        <f t="shared" si="19"/>
        <v>30</v>
      </c>
      <c r="H185" s="129" t="s">
        <v>1178</v>
      </c>
    </row>
    <row r="187" spans="1:8" x14ac:dyDescent="0.2">
      <c r="A187" s="1" t="s">
        <v>1169</v>
      </c>
    </row>
    <row r="188" spans="1:8" x14ac:dyDescent="0.2">
      <c r="C188" s="2"/>
      <c r="D188" s="2" t="s">
        <v>1179</v>
      </c>
      <c r="E188" s="113"/>
      <c r="F188" s="113" t="s">
        <v>1180</v>
      </c>
    </row>
    <row r="189" spans="1:8" x14ac:dyDescent="0.2">
      <c r="C189" s="1" t="s">
        <v>1181</v>
      </c>
      <c r="E189" s="1" t="s">
        <v>1173</v>
      </c>
    </row>
    <row r="192" spans="1:8" x14ac:dyDescent="0.2">
      <c r="C192" s="1" t="s">
        <v>1182</v>
      </c>
    </row>
    <row r="193" spans="1:9" x14ac:dyDescent="0.2">
      <c r="C193" s="1" t="s">
        <v>1183</v>
      </c>
    </row>
    <row r="194" spans="1:9" x14ac:dyDescent="0.2">
      <c r="C194" s="1" t="s">
        <v>1184</v>
      </c>
    </row>
    <row r="195" spans="1:9" x14ac:dyDescent="0.2">
      <c r="C195" s="1" t="s">
        <v>1185</v>
      </c>
    </row>
    <row r="196" spans="1:9" x14ac:dyDescent="0.2">
      <c r="C196" s="1" t="s">
        <v>1186</v>
      </c>
    </row>
    <row r="197" spans="1:9" x14ac:dyDescent="0.2">
      <c r="C197" s="1" t="s">
        <v>1187</v>
      </c>
    </row>
    <row r="198" spans="1:9" x14ac:dyDescent="0.2">
      <c r="C198" s="1" t="s">
        <v>1188</v>
      </c>
    </row>
    <row r="199" spans="1:9" ht="17" thickBot="1" x14ac:dyDescent="0.25"/>
    <row r="200" spans="1:9" ht="17" thickBot="1" x14ac:dyDescent="0.25">
      <c r="A200" s="49" t="s">
        <v>1189</v>
      </c>
      <c r="B200" s="50"/>
      <c r="C200" s="50"/>
      <c r="D200" s="50"/>
      <c r="E200" s="50"/>
      <c r="F200" s="50"/>
      <c r="G200" s="50"/>
      <c r="H200" s="51"/>
    </row>
    <row r="201" spans="1:9" ht="17" thickBot="1" x14ac:dyDescent="0.25"/>
    <row r="202" spans="1:9" x14ac:dyDescent="0.2">
      <c r="A202" s="5" t="s">
        <v>1190</v>
      </c>
      <c r="B202" s="6"/>
      <c r="C202" s="6"/>
      <c r="D202" s="6"/>
      <c r="E202" s="6"/>
      <c r="F202" s="6"/>
      <c r="G202" s="6"/>
      <c r="H202" s="7"/>
    </row>
    <row r="203" spans="1:9" x14ac:dyDescent="0.2">
      <c r="A203" s="8" t="s">
        <v>1191</v>
      </c>
      <c r="H203" s="9"/>
    </row>
    <row r="204" spans="1:9" ht="17" thickBot="1" x14ac:dyDescent="0.25">
      <c r="A204" s="10" t="s">
        <v>1192</v>
      </c>
      <c r="B204" s="11"/>
      <c r="C204" s="11"/>
      <c r="D204" s="11"/>
      <c r="E204" s="11"/>
      <c r="F204" s="11"/>
      <c r="G204" s="11"/>
      <c r="H204" s="13"/>
    </row>
    <row r="206" spans="1:9" x14ac:dyDescent="0.2">
      <c r="A206" s="1" t="s">
        <v>1193</v>
      </c>
    </row>
    <row r="208" spans="1:9" x14ac:dyDescent="0.2">
      <c r="A208" s="123"/>
      <c r="B208" s="123"/>
      <c r="C208" s="123"/>
      <c r="D208" s="123"/>
      <c r="E208" s="123" t="s">
        <v>134</v>
      </c>
      <c r="F208" s="123" t="s">
        <v>1103</v>
      </c>
      <c r="G208" s="123"/>
      <c r="H208" s="86" t="s">
        <v>1175</v>
      </c>
      <c r="I208" s="86" t="s">
        <v>1175</v>
      </c>
    </row>
    <row r="209" spans="1:9" x14ac:dyDescent="0.2">
      <c r="A209" s="123" t="s">
        <v>1112</v>
      </c>
      <c r="B209" s="123" t="s">
        <v>134</v>
      </c>
      <c r="C209" s="123" t="s">
        <v>1102</v>
      </c>
      <c r="D209" s="123" t="s">
        <v>1103</v>
      </c>
      <c r="E209" s="123" t="s">
        <v>1113</v>
      </c>
      <c r="F209" s="123" t="s">
        <v>1113</v>
      </c>
      <c r="G209" s="123" t="s">
        <v>224</v>
      </c>
      <c r="H209" s="86" t="s">
        <v>1176</v>
      </c>
      <c r="I209" s="86" t="s">
        <v>1176</v>
      </c>
    </row>
    <row r="210" spans="1:9" x14ac:dyDescent="0.2">
      <c r="A210" s="123" t="s">
        <v>1087</v>
      </c>
      <c r="B210" s="123" t="s">
        <v>1114</v>
      </c>
      <c r="C210" s="123" t="s">
        <v>1083</v>
      </c>
      <c r="D210" s="123" t="s">
        <v>1085</v>
      </c>
      <c r="E210" s="123" t="s">
        <v>1115</v>
      </c>
      <c r="F210" s="123" t="s">
        <v>1116</v>
      </c>
      <c r="G210" s="123" t="s">
        <v>1093</v>
      </c>
      <c r="H210" s="86" t="s">
        <v>1148</v>
      </c>
      <c r="I210" s="86" t="s">
        <v>1149</v>
      </c>
    </row>
    <row r="211" spans="1:9" x14ac:dyDescent="0.2">
      <c r="A211" s="123">
        <v>0</v>
      </c>
      <c r="B211" s="123">
        <v>28</v>
      </c>
      <c r="C211" s="123">
        <f>B211</f>
        <v>28</v>
      </c>
      <c r="D211" s="142"/>
      <c r="E211" s="142"/>
      <c r="F211" s="142"/>
      <c r="G211" s="142"/>
      <c r="H211" s="142"/>
      <c r="I211" s="142"/>
    </row>
    <row r="212" spans="1:9" x14ac:dyDescent="0.2">
      <c r="A212" s="123">
        <v>1</v>
      </c>
      <c r="B212" s="123">
        <v>44</v>
      </c>
      <c r="C212" s="123">
        <f>C211</f>
        <v>28</v>
      </c>
      <c r="D212" s="123">
        <f>B212-$C$107</f>
        <v>16</v>
      </c>
      <c r="E212" s="123">
        <f>B212/A212</f>
        <v>44</v>
      </c>
      <c r="F212" s="123">
        <f>D212/A212</f>
        <v>16</v>
      </c>
      <c r="G212" s="123">
        <f>D212</f>
        <v>16</v>
      </c>
      <c r="H212" s="129" t="s">
        <v>1177</v>
      </c>
      <c r="I212" s="129" t="s">
        <v>1177</v>
      </c>
    </row>
    <row r="213" spans="1:9" x14ac:dyDescent="0.2">
      <c r="A213" s="123">
        <v>2</v>
      </c>
      <c r="B213" s="123">
        <v>52</v>
      </c>
      <c r="C213" s="123">
        <f t="shared" ref="C213:C218" si="20">C212</f>
        <v>28</v>
      </c>
      <c r="D213" s="123">
        <f t="shared" ref="D213:D218" si="21">B213-$C$107</f>
        <v>24</v>
      </c>
      <c r="E213" s="123">
        <f t="shared" ref="E213:E218" si="22">B213/A213</f>
        <v>26</v>
      </c>
      <c r="F213" s="144">
        <f t="shared" ref="F213:F218" si="23">D213/A213</f>
        <v>12</v>
      </c>
      <c r="G213" s="123">
        <f>D213-D212</f>
        <v>8</v>
      </c>
      <c r="H213" s="129" t="s">
        <v>1177</v>
      </c>
      <c r="I213" s="129" t="s">
        <v>1177</v>
      </c>
    </row>
    <row r="214" spans="1:9" x14ac:dyDescent="0.2">
      <c r="A214" s="123">
        <v>3</v>
      </c>
      <c r="B214" s="123">
        <v>64</v>
      </c>
      <c r="C214" s="123">
        <f t="shared" si="20"/>
        <v>28</v>
      </c>
      <c r="D214" s="123">
        <f t="shared" si="21"/>
        <v>36</v>
      </c>
      <c r="E214" s="143">
        <f t="shared" si="22"/>
        <v>21.333333333333332</v>
      </c>
      <c r="F214" s="144">
        <f t="shared" si="23"/>
        <v>12</v>
      </c>
      <c r="G214" s="123">
        <f t="shared" ref="G214:G218" si="24">D214-D213</f>
        <v>12</v>
      </c>
      <c r="H214" s="129" t="s">
        <v>1177</v>
      </c>
      <c r="I214" s="129" t="s">
        <v>1177</v>
      </c>
    </row>
    <row r="215" spans="1:9" x14ac:dyDescent="0.2">
      <c r="A215" s="123">
        <v>4</v>
      </c>
      <c r="B215" s="123">
        <v>80</v>
      </c>
      <c r="C215" s="123">
        <f t="shared" si="20"/>
        <v>28</v>
      </c>
      <c r="D215" s="123">
        <f t="shared" si="21"/>
        <v>52</v>
      </c>
      <c r="E215" s="146">
        <f t="shared" si="22"/>
        <v>20</v>
      </c>
      <c r="F215" s="123">
        <f t="shared" si="23"/>
        <v>13</v>
      </c>
      <c r="G215" s="123">
        <f t="shared" si="24"/>
        <v>16</v>
      </c>
      <c r="H215" s="129" t="s">
        <v>1177</v>
      </c>
      <c r="I215" s="129" t="s">
        <v>1177</v>
      </c>
    </row>
    <row r="216" spans="1:9" x14ac:dyDescent="0.2">
      <c r="A216" s="77">
        <v>5</v>
      </c>
      <c r="B216" s="77">
        <v>100</v>
      </c>
      <c r="C216" s="77">
        <f t="shared" si="20"/>
        <v>28</v>
      </c>
      <c r="D216" s="77">
        <f t="shared" si="21"/>
        <v>72</v>
      </c>
      <c r="E216" s="148">
        <f t="shared" si="22"/>
        <v>20</v>
      </c>
      <c r="F216" s="77">
        <f t="shared" si="23"/>
        <v>14.4</v>
      </c>
      <c r="G216" s="77">
        <f t="shared" si="24"/>
        <v>20</v>
      </c>
      <c r="H216" s="149" t="s">
        <v>1177</v>
      </c>
      <c r="I216" s="149" t="s">
        <v>1177</v>
      </c>
    </row>
    <row r="217" spans="1:9" x14ac:dyDescent="0.2">
      <c r="A217" s="123">
        <v>6</v>
      </c>
      <c r="B217" s="123">
        <v>125</v>
      </c>
      <c r="C217" s="123">
        <f t="shared" si="20"/>
        <v>28</v>
      </c>
      <c r="D217" s="123">
        <f t="shared" si="21"/>
        <v>97</v>
      </c>
      <c r="E217" s="143">
        <f t="shared" si="22"/>
        <v>20.833333333333332</v>
      </c>
      <c r="F217" s="143">
        <f t="shared" si="23"/>
        <v>16.166666666666668</v>
      </c>
      <c r="G217" s="123">
        <f t="shared" si="24"/>
        <v>25</v>
      </c>
      <c r="H217" s="129" t="s">
        <v>1178</v>
      </c>
      <c r="I217" s="129" t="s">
        <v>1178</v>
      </c>
    </row>
    <row r="218" spans="1:9" x14ac:dyDescent="0.2">
      <c r="A218" s="123">
        <v>7</v>
      </c>
      <c r="B218" s="123">
        <v>155</v>
      </c>
      <c r="C218" s="123">
        <f t="shared" si="20"/>
        <v>28</v>
      </c>
      <c r="D218" s="123">
        <f t="shared" si="21"/>
        <v>127</v>
      </c>
      <c r="E218" s="143">
        <f t="shared" si="22"/>
        <v>22.142857142857142</v>
      </c>
      <c r="F218" s="143">
        <f t="shared" si="23"/>
        <v>18.142857142857142</v>
      </c>
      <c r="G218" s="123">
        <f t="shared" si="24"/>
        <v>30</v>
      </c>
      <c r="H218" s="129" t="s">
        <v>1178</v>
      </c>
      <c r="I218" s="129" t="s">
        <v>1178</v>
      </c>
    </row>
    <row r="220" spans="1:9" x14ac:dyDescent="0.2">
      <c r="C220" s="2"/>
      <c r="D220" s="2" t="s">
        <v>1194</v>
      </c>
      <c r="E220" s="113"/>
      <c r="F220" s="113" t="s">
        <v>1195</v>
      </c>
    </row>
    <row r="221" spans="1:9" x14ac:dyDescent="0.2">
      <c r="C221" s="1" t="s">
        <v>1181</v>
      </c>
      <c r="E221" s="1" t="s">
        <v>1196</v>
      </c>
    </row>
    <row r="224" spans="1:9" x14ac:dyDescent="0.2">
      <c r="C224" s="1" t="s">
        <v>1197</v>
      </c>
      <c r="E224" s="1" t="s">
        <v>1198</v>
      </c>
    </row>
    <row r="225" spans="1:8" x14ac:dyDescent="0.2">
      <c r="C225" s="1" t="s">
        <v>1199</v>
      </c>
      <c r="E225" s="1" t="s">
        <v>1200</v>
      </c>
    </row>
    <row r="226" spans="1:8" x14ac:dyDescent="0.2">
      <c r="C226" s="1" t="s">
        <v>1201</v>
      </c>
      <c r="E226" s="1" t="s">
        <v>1202</v>
      </c>
    </row>
    <row r="227" spans="1:8" x14ac:dyDescent="0.2">
      <c r="C227" s="1" t="s">
        <v>1203</v>
      </c>
      <c r="E227" s="1" t="s">
        <v>1204</v>
      </c>
    </row>
    <row r="228" spans="1:8" x14ac:dyDescent="0.2">
      <c r="C228" s="1" t="s">
        <v>1205</v>
      </c>
    </row>
    <row r="229" spans="1:8" x14ac:dyDescent="0.2">
      <c r="C229" s="1" t="s">
        <v>1206</v>
      </c>
    </row>
    <row r="230" spans="1:8" x14ac:dyDescent="0.2">
      <c r="C230" s="1" t="s">
        <v>1207</v>
      </c>
    </row>
    <row r="234" spans="1:8" x14ac:dyDescent="0.2">
      <c r="A234" s="16" t="s">
        <v>1208</v>
      </c>
      <c r="B234" s="2"/>
      <c r="C234" s="2"/>
      <c r="D234" s="2"/>
      <c r="E234" s="2"/>
      <c r="F234" s="2"/>
      <c r="G234" s="2"/>
      <c r="H234" s="2"/>
    </row>
    <row r="235" spans="1:8" x14ac:dyDescent="0.2">
      <c r="A235" s="1" t="s">
        <v>1209</v>
      </c>
    </row>
    <row r="236" spans="1:8" x14ac:dyDescent="0.2">
      <c r="A236" s="1" t="s">
        <v>1210</v>
      </c>
    </row>
    <row r="237" spans="1:8" x14ac:dyDescent="0.2">
      <c r="A237" s="1" t="s">
        <v>1211</v>
      </c>
    </row>
    <row r="238" spans="1:8" x14ac:dyDescent="0.2">
      <c r="A238" s="1" t="s">
        <v>1212</v>
      </c>
    </row>
    <row r="240" spans="1:8" x14ac:dyDescent="0.2">
      <c r="C240" s="43" t="s">
        <v>1093</v>
      </c>
      <c r="F240" s="3" t="s">
        <v>2359</v>
      </c>
    </row>
    <row r="241" spans="1:8" x14ac:dyDescent="0.2">
      <c r="F241" s="3" t="s">
        <v>1213</v>
      </c>
    </row>
    <row r="243" spans="1:8" x14ac:dyDescent="0.2">
      <c r="H243" s="1" t="s">
        <v>2360</v>
      </c>
    </row>
    <row r="244" spans="1:8" x14ac:dyDescent="0.2">
      <c r="H244" s="1" t="s">
        <v>2361</v>
      </c>
    </row>
    <row r="245" spans="1:8" x14ac:dyDescent="0.2">
      <c r="H245" s="1" t="s">
        <v>2362</v>
      </c>
    </row>
    <row r="246" spans="1:8" x14ac:dyDescent="0.2">
      <c r="H246" s="1" t="s">
        <v>2363</v>
      </c>
    </row>
    <row r="248" spans="1:8" x14ac:dyDescent="0.2">
      <c r="H248" s="1" t="s">
        <v>2364</v>
      </c>
    </row>
    <row r="250" spans="1:8" x14ac:dyDescent="0.2">
      <c r="H250" s="1" t="s">
        <v>2365</v>
      </c>
    </row>
    <row r="252" spans="1:8" x14ac:dyDescent="0.2">
      <c r="H252" s="1" t="s">
        <v>2366</v>
      </c>
    </row>
    <row r="253" spans="1:8" x14ac:dyDescent="0.2">
      <c r="A253" s="1" t="s">
        <v>1087</v>
      </c>
      <c r="H253" s="1" t="s">
        <v>2367</v>
      </c>
    </row>
    <row r="255" spans="1:8" x14ac:dyDescent="0.2">
      <c r="H255" s="1" t="s">
        <v>2368</v>
      </c>
    </row>
    <row r="256" spans="1:8" x14ac:dyDescent="0.2">
      <c r="H256" s="1" t="s">
        <v>2369</v>
      </c>
    </row>
    <row r="260" spans="1:8" ht="17" thickBot="1" x14ac:dyDescent="0.25"/>
    <row r="261" spans="1:8" ht="17" thickBot="1" x14ac:dyDescent="0.25">
      <c r="A261" s="415" t="s">
        <v>1214</v>
      </c>
      <c r="B261" s="416"/>
      <c r="C261" s="416"/>
      <c r="D261" s="416"/>
      <c r="E261" s="416"/>
      <c r="F261" s="416"/>
      <c r="G261" s="416"/>
      <c r="H261" s="417"/>
    </row>
    <row r="263" spans="1:8" x14ac:dyDescent="0.2">
      <c r="A263" s="16" t="s">
        <v>1215</v>
      </c>
      <c r="B263" s="16"/>
      <c r="C263" s="16"/>
      <c r="D263" s="16"/>
      <c r="E263" s="16"/>
      <c r="F263" s="16"/>
      <c r="G263" s="16"/>
      <c r="H263" s="16"/>
    </row>
    <row r="264" spans="1:8" x14ac:dyDescent="0.2">
      <c r="A264" s="1" t="s">
        <v>1216</v>
      </c>
    </row>
    <row r="265" spans="1:8" x14ac:dyDescent="0.2">
      <c r="A265" s="1" t="s">
        <v>1217</v>
      </c>
    </row>
    <row r="266" spans="1:8" x14ac:dyDescent="0.2">
      <c r="A266" s="1" t="s">
        <v>1218</v>
      </c>
    </row>
    <row r="267" spans="1:8" x14ac:dyDescent="0.2">
      <c r="A267" s="1" t="s">
        <v>1219</v>
      </c>
    </row>
    <row r="268" spans="1:8" x14ac:dyDescent="0.2">
      <c r="A268" s="1" t="s">
        <v>1220</v>
      </c>
    </row>
    <row r="269" spans="1:8" x14ac:dyDescent="0.2">
      <c r="A269" s="1" t="s">
        <v>1221</v>
      </c>
    </row>
    <row r="271" spans="1:8" x14ac:dyDescent="0.2">
      <c r="A271" s="1" t="s">
        <v>341</v>
      </c>
    </row>
    <row r="273" spans="1:7" x14ac:dyDescent="0.2">
      <c r="A273" s="4" t="s">
        <v>3426</v>
      </c>
    </row>
    <row r="274" spans="1:7" x14ac:dyDescent="0.2">
      <c r="A274" s="1" t="s">
        <v>3425</v>
      </c>
    </row>
    <row r="275" spans="1:7" x14ac:dyDescent="0.2">
      <c r="B275" s="1" t="s">
        <v>3420</v>
      </c>
      <c r="E275" s="1" t="s">
        <v>3422</v>
      </c>
    </row>
    <row r="276" spans="1:7" x14ac:dyDescent="0.2">
      <c r="B276" s="1" t="s">
        <v>3421</v>
      </c>
      <c r="E276" s="1" t="s">
        <v>3423</v>
      </c>
    </row>
    <row r="277" spans="1:7" x14ac:dyDescent="0.2">
      <c r="E277" s="1" t="s">
        <v>3424</v>
      </c>
    </row>
    <row r="278" spans="1:7" x14ac:dyDescent="0.2">
      <c r="B278" s="71" t="s">
        <v>1093</v>
      </c>
      <c r="E278" s="3" t="s">
        <v>1213</v>
      </c>
    </row>
    <row r="281" spans="1:7" x14ac:dyDescent="0.2">
      <c r="G281" s="1" t="s">
        <v>3428</v>
      </c>
    </row>
    <row r="282" spans="1:7" x14ac:dyDescent="0.2">
      <c r="G282" s="1" t="s">
        <v>3429</v>
      </c>
    </row>
    <row r="283" spans="1:7" x14ac:dyDescent="0.2">
      <c r="G283" s="1" t="s">
        <v>3430</v>
      </c>
    </row>
    <row r="288" spans="1:7" x14ac:dyDescent="0.2">
      <c r="A288" s="4" t="s">
        <v>3427</v>
      </c>
    </row>
    <row r="289" spans="1:8" x14ac:dyDescent="0.2">
      <c r="A289" s="1" t="s">
        <v>3431</v>
      </c>
    </row>
    <row r="291" spans="1:8" x14ac:dyDescent="0.2">
      <c r="A291" s="4" t="s">
        <v>3432</v>
      </c>
    </row>
    <row r="292" spans="1:8" x14ac:dyDescent="0.2">
      <c r="A292" s="1" t="s">
        <v>3433</v>
      </c>
    </row>
    <row r="293" spans="1:8" x14ac:dyDescent="0.2">
      <c r="A293" s="1" t="s">
        <v>3434</v>
      </c>
      <c r="E293" s="1" t="s">
        <v>3418</v>
      </c>
      <c r="F293" s="1" t="s">
        <v>3435</v>
      </c>
    </row>
    <row r="294" spans="1:8" x14ac:dyDescent="0.2">
      <c r="A294" s="1" t="s">
        <v>3436</v>
      </c>
    </row>
    <row r="296" spans="1:8" x14ac:dyDescent="0.2">
      <c r="A296" s="1" t="s">
        <v>3437</v>
      </c>
    </row>
    <row r="297" spans="1:8" x14ac:dyDescent="0.2">
      <c r="A297" s="1" t="s">
        <v>3438</v>
      </c>
    </row>
    <row r="299" spans="1:8" x14ac:dyDescent="0.2">
      <c r="A299" s="16" t="s">
        <v>1222</v>
      </c>
      <c r="B299" s="2"/>
    </row>
    <row r="301" spans="1:8" x14ac:dyDescent="0.2">
      <c r="A301" s="16" t="s">
        <v>1223</v>
      </c>
      <c r="B301" s="16"/>
      <c r="C301" s="16"/>
      <c r="D301" s="16"/>
      <c r="E301" s="16"/>
      <c r="F301" s="16"/>
      <c r="G301" s="16"/>
      <c r="H301" s="16"/>
    </row>
    <row r="302" spans="1:8" x14ac:dyDescent="0.2">
      <c r="A302" s="1" t="s">
        <v>1224</v>
      </c>
    </row>
    <row r="303" spans="1:8" x14ac:dyDescent="0.2">
      <c r="E303" s="3"/>
      <c r="F303" s="3"/>
      <c r="G303" s="3"/>
    </row>
    <row r="304" spans="1:8" x14ac:dyDescent="0.2">
      <c r="A304" s="15" t="s">
        <v>1087</v>
      </c>
      <c r="B304" s="15" t="s">
        <v>1114</v>
      </c>
      <c r="C304" s="3"/>
      <c r="D304" s="3"/>
      <c r="E304" s="3"/>
      <c r="F304" s="3"/>
      <c r="G304" s="3"/>
    </row>
    <row r="305" spans="1:8" x14ac:dyDescent="0.2">
      <c r="A305" s="15">
        <v>0</v>
      </c>
      <c r="B305" s="15">
        <v>70</v>
      </c>
      <c r="C305" s="3"/>
      <c r="D305" s="3"/>
      <c r="E305" s="3"/>
      <c r="F305" s="3"/>
      <c r="G305" s="3"/>
      <c r="H305" s="3"/>
    </row>
    <row r="306" spans="1:8" x14ac:dyDescent="0.2">
      <c r="A306" s="15">
        <v>1</v>
      </c>
      <c r="B306" s="15">
        <v>170</v>
      </c>
      <c r="C306" s="3"/>
      <c r="D306" s="3"/>
      <c r="E306" s="3"/>
      <c r="F306" s="3"/>
      <c r="G306" s="3"/>
    </row>
    <row r="307" spans="1:8" x14ac:dyDescent="0.2">
      <c r="A307" s="15">
        <v>2</v>
      </c>
      <c r="B307" s="15">
        <v>290</v>
      </c>
      <c r="C307" s="3"/>
      <c r="D307" s="3"/>
      <c r="E307" s="3"/>
      <c r="F307" s="3"/>
      <c r="G307" s="3"/>
    </row>
    <row r="308" spans="1:8" x14ac:dyDescent="0.2">
      <c r="A308" s="15">
        <v>3</v>
      </c>
      <c r="B308" s="15">
        <v>390</v>
      </c>
      <c r="C308" s="3"/>
      <c r="D308" s="3"/>
      <c r="E308" s="3"/>
      <c r="F308" s="310"/>
      <c r="G308" s="3"/>
    </row>
    <row r="309" spans="1:8" x14ac:dyDescent="0.2">
      <c r="A309" s="15">
        <v>4</v>
      </c>
      <c r="B309" s="15">
        <v>450</v>
      </c>
      <c r="C309" s="3"/>
      <c r="D309" s="3"/>
      <c r="E309" s="3"/>
      <c r="F309" s="3"/>
      <c r="G309" s="3"/>
    </row>
    <row r="311" spans="1:8" x14ac:dyDescent="0.2">
      <c r="A311" s="1" t="s">
        <v>1225</v>
      </c>
    </row>
    <row r="312" spans="1:8" x14ac:dyDescent="0.2">
      <c r="A312" s="1" t="s">
        <v>1226</v>
      </c>
    </row>
    <row r="313" spans="1:8" x14ac:dyDescent="0.2">
      <c r="A313" s="1" t="s">
        <v>1227</v>
      </c>
    </row>
    <row r="314" spans="1:8" x14ac:dyDescent="0.2">
      <c r="A314" s="1" t="s">
        <v>1228</v>
      </c>
    </row>
    <row r="315" spans="1:8" x14ac:dyDescent="0.2">
      <c r="A315" s="1" t="s">
        <v>1229</v>
      </c>
    </row>
    <row r="316" spans="1:8" x14ac:dyDescent="0.2">
      <c r="A316" s="1" t="s">
        <v>1221</v>
      </c>
    </row>
    <row r="318" spans="1:8" x14ac:dyDescent="0.2">
      <c r="A318" s="1" t="s">
        <v>341</v>
      </c>
      <c r="E318" s="15" t="s">
        <v>1121</v>
      </c>
      <c r="F318" s="15" t="s">
        <v>1122</v>
      </c>
    </row>
    <row r="319" spans="1:8" x14ac:dyDescent="0.2">
      <c r="D319" s="15" t="s">
        <v>1123</v>
      </c>
      <c r="E319" s="15" t="s">
        <v>134</v>
      </c>
      <c r="F319" s="15" t="s">
        <v>1103</v>
      </c>
      <c r="G319" s="15" t="s">
        <v>1230</v>
      </c>
    </row>
    <row r="320" spans="1:8" x14ac:dyDescent="0.2">
      <c r="A320" s="15" t="s">
        <v>1231</v>
      </c>
      <c r="B320" s="15" t="s">
        <v>134</v>
      </c>
      <c r="C320" s="15" t="s">
        <v>1102</v>
      </c>
      <c r="D320" s="15" t="s">
        <v>1103</v>
      </c>
      <c r="E320" s="15" t="s">
        <v>1113</v>
      </c>
      <c r="F320" s="15" t="s">
        <v>1113</v>
      </c>
      <c r="G320" s="15" t="s">
        <v>1232</v>
      </c>
    </row>
    <row r="321" spans="1:8" x14ac:dyDescent="0.2">
      <c r="A321" s="15" t="s">
        <v>1087</v>
      </c>
      <c r="B321" s="150" t="s">
        <v>1114</v>
      </c>
      <c r="C321" s="15" t="s">
        <v>1083</v>
      </c>
      <c r="D321" s="15" t="s">
        <v>1085</v>
      </c>
      <c r="E321" s="15" t="s">
        <v>1115</v>
      </c>
      <c r="F321" s="15" t="s">
        <v>1116</v>
      </c>
      <c r="G321" s="15" t="s">
        <v>1093</v>
      </c>
    </row>
    <row r="322" spans="1:8" x14ac:dyDescent="0.2">
      <c r="A322" s="15">
        <v>0</v>
      </c>
      <c r="B322" s="150">
        <v>70</v>
      </c>
      <c r="C322" s="15">
        <f>B322</f>
        <v>70</v>
      </c>
      <c r="D322" s="151"/>
      <c r="E322" s="151"/>
      <c r="F322" s="151"/>
      <c r="G322" s="151"/>
    </row>
    <row r="323" spans="1:8" x14ac:dyDescent="0.2">
      <c r="A323" s="15">
        <v>1</v>
      </c>
      <c r="B323" s="150">
        <v>170</v>
      </c>
      <c r="C323" s="15">
        <f>C322</f>
        <v>70</v>
      </c>
      <c r="D323" s="15">
        <f>B323-C323</f>
        <v>100</v>
      </c>
      <c r="E323" s="15">
        <f>B323/A323</f>
        <v>170</v>
      </c>
      <c r="F323" s="15">
        <f>D323/A323</f>
        <v>100</v>
      </c>
      <c r="G323" s="15">
        <f>B323-B322</f>
        <v>100</v>
      </c>
    </row>
    <row r="324" spans="1:8" x14ac:dyDescent="0.2">
      <c r="A324" s="15">
        <v>2</v>
      </c>
      <c r="B324" s="150">
        <v>290</v>
      </c>
      <c r="C324" s="15">
        <f>C323</f>
        <v>70</v>
      </c>
      <c r="D324" s="15">
        <f>B324-C324</f>
        <v>220</v>
      </c>
      <c r="E324" s="15">
        <f>B324/A324</f>
        <v>145</v>
      </c>
      <c r="F324" s="15">
        <f>D324/A324</f>
        <v>110</v>
      </c>
      <c r="G324" s="15">
        <f>B324-B323</f>
        <v>120</v>
      </c>
    </row>
    <row r="325" spans="1:8" x14ac:dyDescent="0.2">
      <c r="A325" s="15">
        <v>3</v>
      </c>
      <c r="B325" s="150">
        <v>390</v>
      </c>
      <c r="C325" s="15">
        <f>C324</f>
        <v>70</v>
      </c>
      <c r="D325" s="15">
        <f>B325-C325</f>
        <v>320</v>
      </c>
      <c r="E325" s="15">
        <f>B325/A325</f>
        <v>130</v>
      </c>
      <c r="F325" s="152">
        <f t="shared" ref="F325:F326" si="25">D325/A325</f>
        <v>106.66666666666667</v>
      </c>
      <c r="G325" s="15">
        <f>B325-B324</f>
        <v>100</v>
      </c>
    </row>
    <row r="326" spans="1:8" x14ac:dyDescent="0.2">
      <c r="A326" s="15">
        <v>4</v>
      </c>
      <c r="B326" s="150">
        <v>450</v>
      </c>
      <c r="C326" s="15">
        <f>C325</f>
        <v>70</v>
      </c>
      <c r="D326" s="15">
        <f>B326-C326</f>
        <v>380</v>
      </c>
      <c r="E326" s="154">
        <f>B326/A326</f>
        <v>112.5</v>
      </c>
      <c r="F326" s="153">
        <f t="shared" si="25"/>
        <v>95</v>
      </c>
      <c r="G326" s="15">
        <f>B326-B325</f>
        <v>60</v>
      </c>
    </row>
    <row r="328" spans="1:8" x14ac:dyDescent="0.2">
      <c r="A328" s="1" t="s">
        <v>1233</v>
      </c>
      <c r="B328" s="1" t="s">
        <v>1234</v>
      </c>
      <c r="D328" s="1" t="s">
        <v>1235</v>
      </c>
      <c r="E328" s="1" t="s">
        <v>1236</v>
      </c>
    </row>
    <row r="329" spans="1:8" x14ac:dyDescent="0.2">
      <c r="D329" s="1" t="s">
        <v>1237</v>
      </c>
      <c r="E329" s="1" t="s">
        <v>1238</v>
      </c>
    </row>
    <row r="331" spans="1:8" x14ac:dyDescent="0.2">
      <c r="A331" s="4" t="s">
        <v>1239</v>
      </c>
    </row>
    <row r="333" spans="1:8" x14ac:dyDescent="0.2">
      <c r="A333" s="16" t="s">
        <v>1240</v>
      </c>
      <c r="B333" s="16"/>
      <c r="C333" s="16"/>
      <c r="D333" s="16"/>
      <c r="E333" s="16"/>
      <c r="F333" s="16"/>
      <c r="G333" s="16"/>
      <c r="H333" s="16"/>
    </row>
    <row r="334" spans="1:8" x14ac:dyDescent="0.2">
      <c r="A334" s="1" t="s">
        <v>1241</v>
      </c>
    </row>
    <row r="335" spans="1:8" x14ac:dyDescent="0.2">
      <c r="A335" s="1" t="s">
        <v>1242</v>
      </c>
    </row>
    <row r="336" spans="1:8" x14ac:dyDescent="0.2">
      <c r="A336" s="1" t="s">
        <v>1243</v>
      </c>
    </row>
    <row r="337" spans="1:9" x14ac:dyDescent="0.2">
      <c r="A337" s="1" t="s">
        <v>1244</v>
      </c>
      <c r="F337" s="1" t="s">
        <v>2371</v>
      </c>
      <c r="H337" s="1" t="s">
        <v>2370</v>
      </c>
      <c r="I337" s="3" t="s">
        <v>2374</v>
      </c>
    </row>
    <row r="338" spans="1:9" x14ac:dyDescent="0.2">
      <c r="A338" s="1" t="s">
        <v>1245</v>
      </c>
      <c r="F338" s="1" t="s">
        <v>2373</v>
      </c>
      <c r="H338" s="1" t="s">
        <v>2372</v>
      </c>
      <c r="I338" s="3" t="s">
        <v>2375</v>
      </c>
    </row>
    <row r="339" spans="1:9" x14ac:dyDescent="0.2">
      <c r="A339" s="1" t="s">
        <v>1246</v>
      </c>
    </row>
    <row r="340" spans="1:9" x14ac:dyDescent="0.2">
      <c r="A340" s="1" t="s">
        <v>1221</v>
      </c>
    </row>
    <row r="342" spans="1:9" x14ac:dyDescent="0.2">
      <c r="A342" s="1" t="s">
        <v>341</v>
      </c>
    </row>
    <row r="344" spans="1:9" x14ac:dyDescent="0.2">
      <c r="C344" s="2" t="s">
        <v>1247</v>
      </c>
      <c r="D344" s="2"/>
      <c r="E344" s="113" t="s">
        <v>1248</v>
      </c>
      <c r="F344" s="113"/>
    </row>
    <row r="345" spans="1:9" x14ac:dyDescent="0.2">
      <c r="C345" s="406" t="s">
        <v>1166</v>
      </c>
      <c r="D345" s="406"/>
      <c r="E345" s="407" t="s">
        <v>1167</v>
      </c>
      <c r="F345" s="407"/>
    </row>
    <row r="346" spans="1:9" x14ac:dyDescent="0.2">
      <c r="C346" s="1" t="s">
        <v>1249</v>
      </c>
      <c r="E346" s="1" t="s">
        <v>1250</v>
      </c>
    </row>
    <row r="347" spans="1:9" x14ac:dyDescent="0.2">
      <c r="C347" s="1" t="s">
        <v>1251</v>
      </c>
      <c r="E347" s="1" t="s">
        <v>1252</v>
      </c>
    </row>
    <row r="348" spans="1:9" x14ac:dyDescent="0.2">
      <c r="C348" s="1" t="s">
        <v>1253</v>
      </c>
      <c r="E348" s="1" t="s">
        <v>1254</v>
      </c>
    </row>
    <row r="349" spans="1:9" x14ac:dyDescent="0.2">
      <c r="C349" s="1" t="s">
        <v>1255</v>
      </c>
      <c r="E349" s="1" t="s">
        <v>1256</v>
      </c>
    </row>
    <row r="350" spans="1:9" x14ac:dyDescent="0.2">
      <c r="C350" s="1" t="s">
        <v>1181</v>
      </c>
      <c r="E350" s="1" t="s">
        <v>1257</v>
      </c>
    </row>
    <row r="351" spans="1:9" x14ac:dyDescent="0.2">
      <c r="E351" s="1" t="s">
        <v>1173</v>
      </c>
    </row>
    <row r="353" spans="1:8" x14ac:dyDescent="0.2">
      <c r="A353" s="4" t="s">
        <v>1258</v>
      </c>
    </row>
    <row r="355" spans="1:8" x14ac:dyDescent="0.2">
      <c r="A355" s="16" t="s">
        <v>1259</v>
      </c>
      <c r="B355" s="16"/>
      <c r="C355" s="16"/>
      <c r="D355" s="16"/>
      <c r="E355" s="16"/>
      <c r="F355" s="16"/>
      <c r="G355" s="16"/>
      <c r="H355" s="16"/>
    </row>
    <row r="356" spans="1:8" x14ac:dyDescent="0.2">
      <c r="A356" s="1" t="s">
        <v>1224</v>
      </c>
    </row>
    <row r="358" spans="1:8" x14ac:dyDescent="0.2">
      <c r="A358" s="15" t="s">
        <v>1087</v>
      </c>
      <c r="B358" s="15" t="s">
        <v>1114</v>
      </c>
      <c r="E358" s="3" t="s">
        <v>1115</v>
      </c>
      <c r="F358" s="3" t="s">
        <v>1116</v>
      </c>
      <c r="G358" s="3" t="s">
        <v>1093</v>
      </c>
    </row>
    <row r="359" spans="1:8" x14ac:dyDescent="0.2">
      <c r="A359" s="15">
        <v>0</v>
      </c>
      <c r="B359" s="15">
        <v>7</v>
      </c>
      <c r="E359" s="309"/>
      <c r="F359" s="309"/>
      <c r="G359" s="309"/>
    </row>
    <row r="360" spans="1:8" x14ac:dyDescent="0.2">
      <c r="A360" s="15">
        <v>1</v>
      </c>
      <c r="B360" s="15">
        <v>15</v>
      </c>
      <c r="E360" s="3">
        <f>B360/A360</f>
        <v>15</v>
      </c>
      <c r="F360" s="3">
        <f>(B360-7)/A360</f>
        <v>8</v>
      </c>
      <c r="G360" s="3">
        <f>B360-B359</f>
        <v>8</v>
      </c>
    </row>
    <row r="361" spans="1:8" x14ac:dyDescent="0.2">
      <c r="A361" s="15">
        <v>2</v>
      </c>
      <c r="B361" s="15">
        <v>22</v>
      </c>
      <c r="E361" s="3">
        <f t="shared" ref="E361:E366" si="26">B361/A361</f>
        <v>11</v>
      </c>
      <c r="F361" s="3">
        <f t="shared" ref="F361:F366" si="27">(B361-7)/A361</f>
        <v>7.5</v>
      </c>
      <c r="G361" s="3">
        <f t="shared" ref="G361:G366" si="28">B361-B360</f>
        <v>7</v>
      </c>
    </row>
    <row r="362" spans="1:8" x14ac:dyDescent="0.2">
      <c r="A362" s="15">
        <v>3</v>
      </c>
      <c r="B362" s="15">
        <v>27</v>
      </c>
      <c r="E362" s="3">
        <f t="shared" si="26"/>
        <v>9</v>
      </c>
      <c r="F362" s="3">
        <f t="shared" si="27"/>
        <v>6.666666666666667</v>
      </c>
      <c r="G362" s="3">
        <f t="shared" si="28"/>
        <v>5</v>
      </c>
    </row>
    <row r="363" spans="1:8" x14ac:dyDescent="0.2">
      <c r="A363" s="15">
        <v>4</v>
      </c>
      <c r="B363" s="15">
        <v>29</v>
      </c>
      <c r="E363" s="3">
        <f t="shared" si="26"/>
        <v>7.25</v>
      </c>
      <c r="F363" s="3">
        <f t="shared" si="27"/>
        <v>5.5</v>
      </c>
      <c r="G363" s="3">
        <f t="shared" si="28"/>
        <v>2</v>
      </c>
    </row>
    <row r="364" spans="1:8" ht="17" thickBot="1" x14ac:dyDescent="0.25">
      <c r="A364" s="273">
        <v>5</v>
      </c>
      <c r="B364" s="15">
        <v>33</v>
      </c>
      <c r="E364" s="367">
        <f t="shared" si="26"/>
        <v>6.6</v>
      </c>
      <c r="F364" s="19">
        <f t="shared" si="27"/>
        <v>5.2</v>
      </c>
      <c r="G364" s="3">
        <f t="shared" si="28"/>
        <v>4</v>
      </c>
    </row>
    <row r="365" spans="1:8" ht="17" thickBot="1" x14ac:dyDescent="0.25">
      <c r="A365" s="311">
        <v>6</v>
      </c>
      <c r="B365" s="312">
        <v>40</v>
      </c>
      <c r="E365" s="3">
        <f t="shared" si="26"/>
        <v>6.666666666666667</v>
      </c>
      <c r="F365" s="3">
        <f t="shared" si="27"/>
        <v>5.5</v>
      </c>
      <c r="G365" s="368">
        <f t="shared" si="28"/>
        <v>7</v>
      </c>
    </row>
    <row r="366" spans="1:8" x14ac:dyDescent="0.2">
      <c r="A366" s="306">
        <v>7</v>
      </c>
      <c r="B366" s="15">
        <v>50</v>
      </c>
      <c r="E366" s="3">
        <f t="shared" si="26"/>
        <v>7.1428571428571432</v>
      </c>
      <c r="F366" s="3">
        <f t="shared" si="27"/>
        <v>6.1428571428571432</v>
      </c>
      <c r="G366" s="3">
        <f t="shared" si="28"/>
        <v>10</v>
      </c>
    </row>
    <row r="368" spans="1:8" x14ac:dyDescent="0.2">
      <c r="A368" s="1" t="s">
        <v>1260</v>
      </c>
    </row>
    <row r="369" spans="1:7" x14ac:dyDescent="0.2">
      <c r="A369" s="1" t="s">
        <v>1261</v>
      </c>
    </row>
    <row r="370" spans="1:7" x14ac:dyDescent="0.2">
      <c r="A370" s="1" t="s">
        <v>1262</v>
      </c>
    </row>
    <row r="371" spans="1:7" x14ac:dyDescent="0.2">
      <c r="A371" s="1" t="s">
        <v>1263</v>
      </c>
    </row>
    <row r="372" spans="1:7" x14ac:dyDescent="0.2">
      <c r="A372" s="1" t="s">
        <v>1264</v>
      </c>
    </row>
    <row r="373" spans="1:7" x14ac:dyDescent="0.2">
      <c r="A373" s="1" t="s">
        <v>1221</v>
      </c>
    </row>
    <row r="375" spans="1:7" x14ac:dyDescent="0.2">
      <c r="A375" s="1" t="s">
        <v>341</v>
      </c>
    </row>
    <row r="377" spans="1:7" x14ac:dyDescent="0.2">
      <c r="A377" s="15" t="s">
        <v>1087</v>
      </c>
      <c r="B377" s="15" t="s">
        <v>1114</v>
      </c>
      <c r="C377" s="15" t="s">
        <v>1083</v>
      </c>
      <c r="D377" s="15" t="s">
        <v>1085</v>
      </c>
      <c r="E377" s="15" t="s">
        <v>1115</v>
      </c>
      <c r="F377" s="15" t="s">
        <v>1116</v>
      </c>
      <c r="G377" s="15" t="s">
        <v>1093</v>
      </c>
    </row>
    <row r="378" spans="1:7" x14ac:dyDescent="0.2">
      <c r="A378" s="15">
        <v>0</v>
      </c>
      <c r="B378" s="15">
        <v>7</v>
      </c>
      <c r="C378" s="15">
        <f>B378</f>
        <v>7</v>
      </c>
      <c r="D378" s="151"/>
      <c r="E378" s="151"/>
      <c r="F378" s="151"/>
      <c r="G378" s="151"/>
    </row>
    <row r="379" spans="1:7" x14ac:dyDescent="0.2">
      <c r="A379" s="15">
        <v>1</v>
      </c>
      <c r="B379" s="15">
        <v>15</v>
      </c>
      <c r="C379" s="15">
        <f>C378</f>
        <v>7</v>
      </c>
      <c r="D379" s="15">
        <f>B379-C379</f>
        <v>8</v>
      </c>
      <c r="E379" s="15">
        <f>B379/A379</f>
        <v>15</v>
      </c>
      <c r="F379" s="15">
        <f>D379/A379</f>
        <v>8</v>
      </c>
      <c r="G379" s="15">
        <f>B379-B378</f>
        <v>8</v>
      </c>
    </row>
    <row r="380" spans="1:7" x14ac:dyDescent="0.2">
      <c r="A380" s="15">
        <v>2</v>
      </c>
      <c r="B380" s="15">
        <v>22</v>
      </c>
      <c r="C380" s="15">
        <f t="shared" ref="C380:C385" si="29">C379</f>
        <v>7</v>
      </c>
      <c r="D380" s="15">
        <f t="shared" ref="D380:D385" si="30">B380-C380</f>
        <v>15</v>
      </c>
      <c r="E380" s="15">
        <f t="shared" ref="E380:E385" si="31">B380/A380</f>
        <v>11</v>
      </c>
      <c r="F380" s="15">
        <f t="shared" ref="F380:F385" si="32">D380/A380</f>
        <v>7.5</v>
      </c>
      <c r="G380" s="156">
        <f t="shared" ref="G380:G385" si="33">B380-B379</f>
        <v>7</v>
      </c>
    </row>
    <row r="381" spans="1:7" x14ac:dyDescent="0.2">
      <c r="A381" s="15">
        <v>3</v>
      </c>
      <c r="B381" s="15">
        <v>27</v>
      </c>
      <c r="C381" s="15">
        <f t="shared" si="29"/>
        <v>7</v>
      </c>
      <c r="D381" s="15">
        <f t="shared" si="30"/>
        <v>20</v>
      </c>
      <c r="E381" s="15">
        <f t="shared" si="31"/>
        <v>9</v>
      </c>
      <c r="F381" s="152">
        <f t="shared" si="32"/>
        <v>6.666666666666667</v>
      </c>
      <c r="G381" s="15">
        <f t="shared" si="33"/>
        <v>5</v>
      </c>
    </row>
    <row r="382" spans="1:7" x14ac:dyDescent="0.2">
      <c r="A382" s="15">
        <v>4</v>
      </c>
      <c r="B382" s="15">
        <v>29</v>
      </c>
      <c r="C382" s="15">
        <f t="shared" si="29"/>
        <v>7</v>
      </c>
      <c r="D382" s="15">
        <f t="shared" si="30"/>
        <v>22</v>
      </c>
      <c r="E382" s="15">
        <f t="shared" si="31"/>
        <v>7.25</v>
      </c>
      <c r="F382" s="15">
        <f t="shared" si="32"/>
        <v>5.5</v>
      </c>
      <c r="G382" s="15">
        <f t="shared" si="33"/>
        <v>2</v>
      </c>
    </row>
    <row r="383" spans="1:7" x14ac:dyDescent="0.2">
      <c r="A383" s="15">
        <v>5</v>
      </c>
      <c r="B383" s="15">
        <v>33</v>
      </c>
      <c r="C383" s="15">
        <f t="shared" si="29"/>
        <v>7</v>
      </c>
      <c r="D383" s="15">
        <f t="shared" si="30"/>
        <v>26</v>
      </c>
      <c r="E383" s="155">
        <f t="shared" si="31"/>
        <v>6.6</v>
      </c>
      <c r="F383" s="153">
        <f t="shared" si="32"/>
        <v>5.2</v>
      </c>
      <c r="G383" s="15">
        <f t="shared" si="33"/>
        <v>4</v>
      </c>
    </row>
    <row r="384" spans="1:7" x14ac:dyDescent="0.2">
      <c r="A384" s="15">
        <v>6</v>
      </c>
      <c r="B384" s="15">
        <v>40</v>
      </c>
      <c r="C384" s="15">
        <f t="shared" si="29"/>
        <v>7</v>
      </c>
      <c r="D384" s="15">
        <f t="shared" si="30"/>
        <v>33</v>
      </c>
      <c r="E384" s="152">
        <f t="shared" si="31"/>
        <v>6.666666666666667</v>
      </c>
      <c r="F384" s="15">
        <f t="shared" si="32"/>
        <v>5.5</v>
      </c>
      <c r="G384" s="156">
        <f t="shared" si="33"/>
        <v>7</v>
      </c>
    </row>
    <row r="385" spans="1:8" x14ac:dyDescent="0.2">
      <c r="A385" s="15">
        <v>7</v>
      </c>
      <c r="B385" s="15">
        <v>50</v>
      </c>
      <c r="C385" s="15">
        <f t="shared" si="29"/>
        <v>7</v>
      </c>
      <c r="D385" s="15">
        <f t="shared" si="30"/>
        <v>43</v>
      </c>
      <c r="E385" s="152">
        <f t="shared" si="31"/>
        <v>7.1428571428571432</v>
      </c>
      <c r="F385" s="152">
        <f t="shared" si="32"/>
        <v>6.1428571428571432</v>
      </c>
      <c r="G385" s="15">
        <f t="shared" si="33"/>
        <v>10</v>
      </c>
    </row>
    <row r="387" spans="1:8" x14ac:dyDescent="0.2">
      <c r="A387" s="1" t="s">
        <v>1265</v>
      </c>
    </row>
    <row r="389" spans="1:8" x14ac:dyDescent="0.2">
      <c r="A389" s="1" t="s">
        <v>1266</v>
      </c>
    </row>
    <row r="391" spans="1:8" ht="17" thickBot="1" x14ac:dyDescent="0.25"/>
    <row r="392" spans="1:8" ht="17" thickBot="1" x14ac:dyDescent="0.25">
      <c r="A392" s="415" t="s">
        <v>1267</v>
      </c>
      <c r="B392" s="416"/>
      <c r="C392" s="416"/>
      <c r="D392" s="416"/>
      <c r="E392" s="416"/>
      <c r="F392" s="416"/>
      <c r="G392" s="416"/>
      <c r="H392" s="417"/>
    </row>
    <row r="394" spans="1:8" x14ac:dyDescent="0.2">
      <c r="A394" s="16" t="s">
        <v>1268</v>
      </c>
      <c r="B394" s="2"/>
      <c r="C394" s="2"/>
      <c r="D394" s="2"/>
      <c r="E394" s="2"/>
      <c r="F394" s="2"/>
      <c r="G394" s="2"/>
      <c r="H394" s="2"/>
    </row>
    <row r="396" spans="1:8" x14ac:dyDescent="0.2">
      <c r="A396" s="1" t="s">
        <v>1269</v>
      </c>
    </row>
    <row r="398" spans="1:8" x14ac:dyDescent="0.2">
      <c r="C398" s="123"/>
      <c r="D398" s="123"/>
      <c r="E398" s="123" t="s">
        <v>134</v>
      </c>
      <c r="F398" s="123" t="s">
        <v>1103</v>
      </c>
      <c r="G398" s="123"/>
    </row>
    <row r="399" spans="1:8" x14ac:dyDescent="0.2">
      <c r="A399" s="15" t="s">
        <v>1112</v>
      </c>
      <c r="B399" s="15" t="s">
        <v>1270</v>
      </c>
      <c r="C399" s="123" t="s">
        <v>1102</v>
      </c>
      <c r="D399" s="123" t="s">
        <v>1103</v>
      </c>
      <c r="E399" s="123" t="s">
        <v>1113</v>
      </c>
      <c r="F399" s="123" t="s">
        <v>1113</v>
      </c>
      <c r="G399" s="123" t="s">
        <v>224</v>
      </c>
    </row>
    <row r="400" spans="1:8" x14ac:dyDescent="0.2">
      <c r="A400" s="15" t="s">
        <v>1271</v>
      </c>
      <c r="B400" s="15" t="s">
        <v>1272</v>
      </c>
      <c r="C400" s="123" t="s">
        <v>1083</v>
      </c>
      <c r="D400" s="123" t="s">
        <v>1085</v>
      </c>
      <c r="E400" s="123" t="s">
        <v>1115</v>
      </c>
      <c r="F400" s="123" t="s">
        <v>1116</v>
      </c>
      <c r="G400" s="123" t="s">
        <v>1093</v>
      </c>
    </row>
    <row r="401" spans="1:7" x14ac:dyDescent="0.2">
      <c r="A401" s="15" t="s">
        <v>1087</v>
      </c>
      <c r="B401" s="15" t="s">
        <v>1114</v>
      </c>
      <c r="C401" s="86"/>
      <c r="D401" s="86"/>
      <c r="E401" s="86"/>
      <c r="F401" s="86"/>
      <c r="G401" s="86"/>
    </row>
    <row r="402" spans="1:7" x14ac:dyDescent="0.2">
      <c r="A402" s="15">
        <v>0</v>
      </c>
      <c r="B402" s="15">
        <v>36</v>
      </c>
      <c r="C402" s="15">
        <f>B402</f>
        <v>36</v>
      </c>
      <c r="D402" s="15">
        <f>B402-C402</f>
        <v>0</v>
      </c>
      <c r="E402" s="15"/>
      <c r="F402" s="15"/>
      <c r="G402" s="15"/>
    </row>
    <row r="403" spans="1:7" x14ac:dyDescent="0.2">
      <c r="A403" s="15">
        <v>1</v>
      </c>
      <c r="B403" s="15">
        <v>66</v>
      </c>
      <c r="C403" s="15">
        <f>C402</f>
        <v>36</v>
      </c>
      <c r="D403" s="15">
        <f>B403-C403</f>
        <v>30</v>
      </c>
      <c r="E403" s="15">
        <f>B403/A403</f>
        <v>66</v>
      </c>
      <c r="F403" s="15">
        <f>D403/A403</f>
        <v>30</v>
      </c>
      <c r="G403" s="15">
        <f>B403-B402</f>
        <v>30</v>
      </c>
    </row>
    <row r="404" spans="1:7" x14ac:dyDescent="0.2">
      <c r="A404" s="15">
        <v>2</v>
      </c>
      <c r="B404" s="15">
        <v>88</v>
      </c>
      <c r="C404" s="15">
        <f t="shared" ref="C404:C411" si="34">C403</f>
        <v>36</v>
      </c>
      <c r="D404" s="15">
        <f t="shared" ref="D404:D411" si="35">B404-C404</f>
        <v>52</v>
      </c>
      <c r="E404" s="15">
        <f t="shared" ref="E404:E411" si="36">B404/A404</f>
        <v>44</v>
      </c>
      <c r="F404" s="15">
        <f t="shared" ref="F404:F411" si="37">D404/A404</f>
        <v>26</v>
      </c>
      <c r="G404" s="15">
        <f t="shared" ref="G404:G411" si="38">B404-B403</f>
        <v>22</v>
      </c>
    </row>
    <row r="405" spans="1:7" x14ac:dyDescent="0.2">
      <c r="A405" s="15">
        <v>3</v>
      </c>
      <c r="B405" s="15">
        <v>108</v>
      </c>
      <c r="C405" s="15">
        <f t="shared" si="34"/>
        <v>36</v>
      </c>
      <c r="D405" s="15">
        <f t="shared" si="35"/>
        <v>72</v>
      </c>
      <c r="E405" s="15">
        <f t="shared" si="36"/>
        <v>36</v>
      </c>
      <c r="F405" s="153">
        <f t="shared" si="37"/>
        <v>24</v>
      </c>
      <c r="G405" s="15">
        <f t="shared" si="38"/>
        <v>20</v>
      </c>
    </row>
    <row r="406" spans="1:7" x14ac:dyDescent="0.2">
      <c r="A406" s="158">
        <f>A405+1</f>
        <v>4</v>
      </c>
      <c r="B406" s="15">
        <v>132</v>
      </c>
      <c r="C406" s="15">
        <f t="shared" si="34"/>
        <v>36</v>
      </c>
      <c r="D406" s="15">
        <f t="shared" si="35"/>
        <v>96</v>
      </c>
      <c r="E406" s="15">
        <f t="shared" si="36"/>
        <v>33</v>
      </c>
      <c r="F406" s="153">
        <f t="shared" si="37"/>
        <v>24</v>
      </c>
      <c r="G406" s="15">
        <f t="shared" si="38"/>
        <v>24</v>
      </c>
    </row>
    <row r="407" spans="1:7" x14ac:dyDescent="0.2">
      <c r="A407" s="15">
        <f t="shared" ref="A407:A411" si="39">A406+1</f>
        <v>5</v>
      </c>
      <c r="B407" s="15">
        <v>160</v>
      </c>
      <c r="C407" s="15">
        <f t="shared" si="34"/>
        <v>36</v>
      </c>
      <c r="D407" s="15">
        <f t="shared" si="35"/>
        <v>124</v>
      </c>
      <c r="E407" s="154">
        <f t="shared" si="36"/>
        <v>32</v>
      </c>
      <c r="F407" s="15">
        <f t="shared" si="37"/>
        <v>24.8</v>
      </c>
      <c r="G407" s="15">
        <f t="shared" si="38"/>
        <v>28</v>
      </c>
    </row>
    <row r="408" spans="1:7" x14ac:dyDescent="0.2">
      <c r="A408" s="15">
        <f t="shared" si="39"/>
        <v>6</v>
      </c>
      <c r="B408" s="15">
        <v>192</v>
      </c>
      <c r="C408" s="15">
        <f t="shared" si="34"/>
        <v>36</v>
      </c>
      <c r="D408" s="15">
        <f t="shared" si="35"/>
        <v>156</v>
      </c>
      <c r="E408" s="154">
        <f t="shared" si="36"/>
        <v>32</v>
      </c>
      <c r="F408" s="15">
        <f t="shared" si="37"/>
        <v>26</v>
      </c>
      <c r="G408" s="15">
        <f t="shared" si="38"/>
        <v>32</v>
      </c>
    </row>
    <row r="409" spans="1:7" x14ac:dyDescent="0.2">
      <c r="A409" s="15">
        <f t="shared" si="39"/>
        <v>7</v>
      </c>
      <c r="B409" s="15">
        <v>228</v>
      </c>
      <c r="C409" s="15">
        <f t="shared" si="34"/>
        <v>36</v>
      </c>
      <c r="D409" s="15">
        <f t="shared" si="35"/>
        <v>192</v>
      </c>
      <c r="E409" s="15">
        <f t="shared" si="36"/>
        <v>32.571428571428569</v>
      </c>
      <c r="F409" s="15">
        <f t="shared" si="37"/>
        <v>27.428571428571427</v>
      </c>
      <c r="G409" s="15">
        <f t="shared" si="38"/>
        <v>36</v>
      </c>
    </row>
    <row r="410" spans="1:7" x14ac:dyDescent="0.2">
      <c r="A410" s="158">
        <f t="shared" si="39"/>
        <v>8</v>
      </c>
      <c r="B410" s="15">
        <v>268</v>
      </c>
      <c r="C410" s="15">
        <f t="shared" si="34"/>
        <v>36</v>
      </c>
      <c r="D410" s="15">
        <f t="shared" si="35"/>
        <v>232</v>
      </c>
      <c r="E410" s="15">
        <f t="shared" si="36"/>
        <v>33.5</v>
      </c>
      <c r="F410" s="15">
        <f t="shared" si="37"/>
        <v>29</v>
      </c>
      <c r="G410" s="15">
        <f t="shared" si="38"/>
        <v>40</v>
      </c>
    </row>
    <row r="411" spans="1:7" x14ac:dyDescent="0.2">
      <c r="A411" s="15">
        <f t="shared" si="39"/>
        <v>9</v>
      </c>
      <c r="B411" s="15">
        <v>312</v>
      </c>
      <c r="C411" s="15">
        <f t="shared" si="34"/>
        <v>36</v>
      </c>
      <c r="D411" s="15">
        <f t="shared" si="35"/>
        <v>276</v>
      </c>
      <c r="E411" s="15">
        <f t="shared" si="36"/>
        <v>34.666666666666664</v>
      </c>
      <c r="F411" s="15">
        <f t="shared" si="37"/>
        <v>30.666666666666668</v>
      </c>
      <c r="G411" s="15">
        <f t="shared" si="38"/>
        <v>44</v>
      </c>
    </row>
    <row r="413" spans="1:7" x14ac:dyDescent="0.2">
      <c r="A413" s="1" t="s">
        <v>105</v>
      </c>
    </row>
    <row r="414" spans="1:7" x14ac:dyDescent="0.2">
      <c r="A414" s="1" t="s">
        <v>1117</v>
      </c>
    </row>
    <row r="415" spans="1:7" x14ac:dyDescent="0.2">
      <c r="A415" s="1" t="s">
        <v>1273</v>
      </c>
    </row>
    <row r="416" spans="1:7" x14ac:dyDescent="0.2">
      <c r="A416" s="1" t="s">
        <v>1274</v>
      </c>
    </row>
    <row r="417" spans="1:8" x14ac:dyDescent="0.2">
      <c r="A417" s="1" t="s">
        <v>1275</v>
      </c>
    </row>
    <row r="418" spans="1:8" x14ac:dyDescent="0.2">
      <c r="A418" s="1" t="s">
        <v>1274</v>
      </c>
    </row>
    <row r="419" spans="1:8" x14ac:dyDescent="0.2">
      <c r="A419" s="1" t="s">
        <v>1276</v>
      </c>
    </row>
    <row r="420" spans="1:8" x14ac:dyDescent="0.2">
      <c r="A420" s="1" t="s">
        <v>1274</v>
      </c>
    </row>
    <row r="421" spans="1:8" x14ac:dyDescent="0.2">
      <c r="A421" s="1" t="s">
        <v>1277</v>
      </c>
    </row>
    <row r="423" spans="1:8" x14ac:dyDescent="0.2">
      <c r="A423" s="160" t="s">
        <v>1278</v>
      </c>
    </row>
    <row r="424" spans="1:8" x14ac:dyDescent="0.2">
      <c r="A424" s="160" t="s">
        <v>1279</v>
      </c>
    </row>
    <row r="425" spans="1:8" ht="17" thickBot="1" x14ac:dyDescent="0.25"/>
    <row r="426" spans="1:8" ht="17" thickBot="1" x14ac:dyDescent="0.25">
      <c r="A426" s="72" t="s">
        <v>1117</v>
      </c>
      <c r="B426" s="50"/>
      <c r="C426" s="50"/>
      <c r="D426" s="50"/>
      <c r="E426" s="50"/>
      <c r="F426" s="50"/>
      <c r="G426" s="50"/>
      <c r="H426" s="51"/>
    </row>
    <row r="428" spans="1:8" x14ac:dyDescent="0.2">
      <c r="A428" s="15" t="s">
        <v>1112</v>
      </c>
      <c r="B428" s="15" t="s">
        <v>1270</v>
      </c>
      <c r="C428" s="123"/>
      <c r="D428" s="123"/>
      <c r="E428" s="123" t="s">
        <v>134</v>
      </c>
      <c r="F428" s="123" t="s">
        <v>1103</v>
      </c>
      <c r="G428" s="123"/>
    </row>
    <row r="429" spans="1:8" x14ac:dyDescent="0.2">
      <c r="A429" s="15" t="s">
        <v>1271</v>
      </c>
      <c r="B429" s="15" t="s">
        <v>1272</v>
      </c>
      <c r="C429" s="123" t="s">
        <v>1102</v>
      </c>
      <c r="D429" s="123" t="s">
        <v>1103</v>
      </c>
      <c r="E429" s="123" t="s">
        <v>1113</v>
      </c>
      <c r="F429" s="123" t="s">
        <v>1113</v>
      </c>
      <c r="G429" s="123" t="s">
        <v>224</v>
      </c>
    </row>
    <row r="430" spans="1:8" x14ac:dyDescent="0.2">
      <c r="A430" s="15" t="s">
        <v>1087</v>
      </c>
      <c r="B430" s="15" t="s">
        <v>1114</v>
      </c>
      <c r="C430" s="123" t="s">
        <v>1083</v>
      </c>
      <c r="D430" s="123" t="s">
        <v>1085</v>
      </c>
      <c r="E430" s="123" t="s">
        <v>1115</v>
      </c>
      <c r="F430" s="123" t="s">
        <v>1116</v>
      </c>
      <c r="G430" s="123" t="s">
        <v>1093</v>
      </c>
    </row>
    <row r="431" spans="1:8" x14ac:dyDescent="0.2">
      <c r="A431" s="15">
        <v>0</v>
      </c>
      <c r="B431" s="15">
        <v>36</v>
      </c>
      <c r="C431" s="86">
        <f>B431</f>
        <v>36</v>
      </c>
      <c r="D431" s="86">
        <f>B431-C431</f>
        <v>0</v>
      </c>
      <c r="E431" s="86" t="s">
        <v>1280</v>
      </c>
      <c r="F431" s="86" t="s">
        <v>1280</v>
      </c>
      <c r="G431" s="86" t="s">
        <v>1280</v>
      </c>
    </row>
    <row r="432" spans="1:8" x14ac:dyDescent="0.2">
      <c r="A432" s="15">
        <v>1</v>
      </c>
      <c r="B432" s="15">
        <v>66</v>
      </c>
      <c r="C432" s="86">
        <f>C431</f>
        <v>36</v>
      </c>
      <c r="D432" s="86">
        <f t="shared" ref="D432:D440" si="40">B432-C432</f>
        <v>30</v>
      </c>
      <c r="E432" s="86">
        <f>B432/A432</f>
        <v>66</v>
      </c>
      <c r="F432" s="86">
        <f>D432/A432</f>
        <v>30</v>
      </c>
      <c r="G432" s="86">
        <f>D432-D431</f>
        <v>30</v>
      </c>
    </row>
    <row r="433" spans="1:8" x14ac:dyDescent="0.2">
      <c r="A433" s="15">
        <v>2</v>
      </c>
      <c r="B433" s="15">
        <v>88</v>
      </c>
      <c r="C433" s="86">
        <f t="shared" ref="C433:C440" si="41">C432</f>
        <v>36</v>
      </c>
      <c r="D433" s="86">
        <f t="shared" si="40"/>
        <v>52</v>
      </c>
      <c r="E433" s="86">
        <f t="shared" ref="E433:E440" si="42">B433/A433</f>
        <v>44</v>
      </c>
      <c r="F433" s="86">
        <f t="shared" ref="F433:F440" si="43">D433/A433</f>
        <v>26</v>
      </c>
      <c r="G433" s="86">
        <f t="shared" ref="G433:G440" si="44">D433-D432</f>
        <v>22</v>
      </c>
    </row>
    <row r="434" spans="1:8" x14ac:dyDescent="0.2">
      <c r="A434" s="15">
        <v>3</v>
      </c>
      <c r="B434" s="15">
        <v>108</v>
      </c>
      <c r="C434" s="86">
        <f t="shared" si="41"/>
        <v>36</v>
      </c>
      <c r="D434" s="86">
        <f t="shared" si="40"/>
        <v>72</v>
      </c>
      <c r="E434" s="86">
        <f t="shared" si="42"/>
        <v>36</v>
      </c>
      <c r="F434" s="86">
        <f t="shared" si="43"/>
        <v>24</v>
      </c>
      <c r="G434" s="86">
        <f t="shared" si="44"/>
        <v>20</v>
      </c>
    </row>
    <row r="435" spans="1:8" x14ac:dyDescent="0.2">
      <c r="A435" s="15">
        <f>A434+1</f>
        <v>4</v>
      </c>
      <c r="B435" s="15">
        <v>132</v>
      </c>
      <c r="C435" s="86">
        <f t="shared" si="41"/>
        <v>36</v>
      </c>
      <c r="D435" s="86">
        <f t="shared" si="40"/>
        <v>96</v>
      </c>
      <c r="E435" s="86">
        <f t="shared" si="42"/>
        <v>33</v>
      </c>
      <c r="F435" s="86">
        <f t="shared" si="43"/>
        <v>24</v>
      </c>
      <c r="G435" s="86">
        <f t="shared" si="44"/>
        <v>24</v>
      </c>
    </row>
    <row r="436" spans="1:8" x14ac:dyDescent="0.2">
      <c r="A436" s="15">
        <f t="shared" ref="A436:A440" si="45">A435+1</f>
        <v>5</v>
      </c>
      <c r="B436" s="15">
        <v>160</v>
      </c>
      <c r="C436" s="86">
        <f t="shared" si="41"/>
        <v>36</v>
      </c>
      <c r="D436" s="86">
        <f t="shared" si="40"/>
        <v>124</v>
      </c>
      <c r="E436" s="86">
        <f t="shared" si="42"/>
        <v>32</v>
      </c>
      <c r="F436" s="86">
        <f t="shared" si="43"/>
        <v>24.8</v>
      </c>
      <c r="G436" s="86">
        <f t="shared" si="44"/>
        <v>28</v>
      </c>
    </row>
    <row r="437" spans="1:8" x14ac:dyDescent="0.2">
      <c r="A437" s="15">
        <f t="shared" si="45"/>
        <v>6</v>
      </c>
      <c r="B437" s="15">
        <v>192</v>
      </c>
      <c r="C437" s="86">
        <f t="shared" si="41"/>
        <v>36</v>
      </c>
      <c r="D437" s="86">
        <f t="shared" si="40"/>
        <v>156</v>
      </c>
      <c r="E437" s="86">
        <f t="shared" si="42"/>
        <v>32</v>
      </c>
      <c r="F437" s="86">
        <f t="shared" si="43"/>
        <v>26</v>
      </c>
      <c r="G437" s="86">
        <f t="shared" si="44"/>
        <v>32</v>
      </c>
    </row>
    <row r="438" spans="1:8" x14ac:dyDescent="0.2">
      <c r="A438" s="15">
        <f t="shared" si="45"/>
        <v>7</v>
      </c>
      <c r="B438" s="15">
        <v>228</v>
      </c>
      <c r="C438" s="86">
        <f t="shared" si="41"/>
        <v>36</v>
      </c>
      <c r="D438" s="86">
        <f t="shared" si="40"/>
        <v>192</v>
      </c>
      <c r="E438" s="157">
        <f t="shared" si="42"/>
        <v>32.571428571428569</v>
      </c>
      <c r="F438" s="157">
        <f t="shared" si="43"/>
        <v>27.428571428571427</v>
      </c>
      <c r="G438" s="86">
        <f t="shared" si="44"/>
        <v>36</v>
      </c>
    </row>
    <row r="439" spans="1:8" x14ac:dyDescent="0.2">
      <c r="A439" s="15">
        <f t="shared" si="45"/>
        <v>8</v>
      </c>
      <c r="B439" s="15">
        <v>268</v>
      </c>
      <c r="C439" s="86">
        <f t="shared" si="41"/>
        <v>36</v>
      </c>
      <c r="D439" s="86">
        <f t="shared" si="40"/>
        <v>232</v>
      </c>
      <c r="E439" s="86">
        <f t="shared" si="42"/>
        <v>33.5</v>
      </c>
      <c r="F439" s="86">
        <f t="shared" si="43"/>
        <v>29</v>
      </c>
      <c r="G439" s="86">
        <f t="shared" si="44"/>
        <v>40</v>
      </c>
    </row>
    <row r="440" spans="1:8" x14ac:dyDescent="0.2">
      <c r="A440" s="15">
        <f t="shared" si="45"/>
        <v>9</v>
      </c>
      <c r="B440" s="15">
        <v>312</v>
      </c>
      <c r="C440" s="86">
        <f t="shared" si="41"/>
        <v>36</v>
      </c>
      <c r="D440" s="86">
        <f t="shared" si="40"/>
        <v>276</v>
      </c>
      <c r="E440" s="157">
        <f t="shared" si="42"/>
        <v>34.666666666666664</v>
      </c>
      <c r="F440" s="157">
        <f t="shared" si="43"/>
        <v>30.666666666666668</v>
      </c>
      <c r="G440" s="86">
        <f t="shared" si="44"/>
        <v>44</v>
      </c>
    </row>
    <row r="441" spans="1:8" ht="17" thickBot="1" x14ac:dyDescent="0.25"/>
    <row r="442" spans="1:8" x14ac:dyDescent="0.2">
      <c r="A442" s="5" t="s">
        <v>1273</v>
      </c>
      <c r="B442" s="6"/>
      <c r="C442" s="6"/>
      <c r="D442" s="6"/>
      <c r="E442" s="6"/>
      <c r="F442" s="6"/>
      <c r="G442" s="6"/>
      <c r="H442" s="7"/>
    </row>
    <row r="443" spans="1:8" ht="17" thickBot="1" x14ac:dyDescent="0.25">
      <c r="A443" s="10" t="s">
        <v>1274</v>
      </c>
      <c r="B443" s="11"/>
      <c r="C443" s="11"/>
      <c r="D443" s="11"/>
      <c r="E443" s="11"/>
      <c r="F443" s="11"/>
      <c r="G443" s="11"/>
      <c r="H443" s="13"/>
    </row>
    <row r="445" spans="1:8" x14ac:dyDescent="0.2">
      <c r="A445" s="15" t="s">
        <v>1112</v>
      </c>
      <c r="B445" s="15" t="s">
        <v>1270</v>
      </c>
      <c r="C445" s="123"/>
      <c r="D445" s="123"/>
      <c r="E445" s="123" t="s">
        <v>134</v>
      </c>
      <c r="F445" s="123" t="s">
        <v>1103</v>
      </c>
      <c r="G445" s="123"/>
    </row>
    <row r="446" spans="1:8" x14ac:dyDescent="0.2">
      <c r="A446" s="15" t="s">
        <v>1271</v>
      </c>
      <c r="B446" s="15" t="s">
        <v>1272</v>
      </c>
      <c r="C446" s="123" t="s">
        <v>1102</v>
      </c>
      <c r="D446" s="123" t="s">
        <v>1103</v>
      </c>
      <c r="E446" s="123" t="s">
        <v>1113</v>
      </c>
      <c r="F446" s="123" t="s">
        <v>1113</v>
      </c>
      <c r="G446" s="123" t="s">
        <v>224</v>
      </c>
    </row>
    <row r="447" spans="1:8" x14ac:dyDescent="0.2">
      <c r="A447" s="15" t="s">
        <v>1087</v>
      </c>
      <c r="B447" s="15" t="s">
        <v>1114</v>
      </c>
      <c r="C447" s="123" t="s">
        <v>1083</v>
      </c>
      <c r="D447" s="123" t="s">
        <v>1085</v>
      </c>
      <c r="E447" s="123" t="s">
        <v>1115</v>
      </c>
      <c r="F447" s="123" t="s">
        <v>1116</v>
      </c>
      <c r="G447" s="123" t="s">
        <v>1093</v>
      </c>
    </row>
    <row r="448" spans="1:8" x14ac:dyDescent="0.2">
      <c r="A448" s="15">
        <v>0</v>
      </c>
      <c r="B448" s="15">
        <v>36</v>
      </c>
      <c r="C448" s="86">
        <f>B448</f>
        <v>36</v>
      </c>
      <c r="D448" s="86">
        <f>B448-C448</f>
        <v>0</v>
      </c>
      <c r="E448" s="86" t="s">
        <v>1280</v>
      </c>
      <c r="F448" s="86" t="s">
        <v>1280</v>
      </c>
      <c r="G448" s="86" t="s">
        <v>1280</v>
      </c>
    </row>
    <row r="449" spans="1:7" x14ac:dyDescent="0.2">
      <c r="A449" s="15">
        <v>1</v>
      </c>
      <c r="B449" s="15">
        <v>66</v>
      </c>
      <c r="C449" s="86">
        <f>C448</f>
        <v>36</v>
      </c>
      <c r="D449" s="86">
        <f t="shared" ref="D449:D457" si="46">B449-C449</f>
        <v>30</v>
      </c>
      <c r="E449" s="86">
        <f>B449/A449</f>
        <v>66</v>
      </c>
      <c r="F449" s="86">
        <f>D449/A449</f>
        <v>30</v>
      </c>
      <c r="G449" s="86">
        <f>D449-D448</f>
        <v>30</v>
      </c>
    </row>
    <row r="450" spans="1:7" x14ac:dyDescent="0.2">
      <c r="A450" s="15">
        <v>2</v>
      </c>
      <c r="B450" s="15">
        <v>88</v>
      </c>
      <c r="C450" s="86">
        <f t="shared" ref="C450:C457" si="47">C449</f>
        <v>36</v>
      </c>
      <c r="D450" s="86">
        <f t="shared" si="46"/>
        <v>52</v>
      </c>
      <c r="E450" s="86">
        <f t="shared" ref="E450:E457" si="48">B450/A450</f>
        <v>44</v>
      </c>
      <c r="F450" s="86">
        <f t="shared" ref="F450:F457" si="49">D450/A450</f>
        <v>26</v>
      </c>
      <c r="G450" s="86">
        <f t="shared" ref="G450:G457" si="50">D450-D449</f>
        <v>22</v>
      </c>
    </row>
    <row r="451" spans="1:7" x14ac:dyDescent="0.2">
      <c r="A451" s="15">
        <v>3</v>
      </c>
      <c r="B451" s="15">
        <v>108</v>
      </c>
      <c r="C451" s="86">
        <f t="shared" si="47"/>
        <v>36</v>
      </c>
      <c r="D451" s="86">
        <f t="shared" si="46"/>
        <v>72</v>
      </c>
      <c r="E451" s="86">
        <f t="shared" si="48"/>
        <v>36</v>
      </c>
      <c r="F451" s="86">
        <f t="shared" si="49"/>
        <v>24</v>
      </c>
      <c r="G451" s="86">
        <f t="shared" si="50"/>
        <v>20</v>
      </c>
    </row>
    <row r="452" spans="1:7" x14ac:dyDescent="0.2">
      <c r="A452" s="15">
        <f>A451+1</f>
        <v>4</v>
      </c>
      <c r="B452" s="15">
        <v>132</v>
      </c>
      <c r="C452" s="86">
        <f t="shared" si="47"/>
        <v>36</v>
      </c>
      <c r="D452" s="86">
        <f t="shared" si="46"/>
        <v>96</v>
      </c>
      <c r="E452" s="86">
        <f t="shared" si="48"/>
        <v>33</v>
      </c>
      <c r="F452" s="86">
        <f t="shared" si="49"/>
        <v>24</v>
      </c>
      <c r="G452" s="86">
        <f t="shared" si="50"/>
        <v>24</v>
      </c>
    </row>
    <row r="453" spans="1:7" x14ac:dyDescent="0.2">
      <c r="A453" s="15">
        <f t="shared" ref="A453:A457" si="51">A452+1</f>
        <v>5</v>
      </c>
      <c r="B453" s="15">
        <v>160</v>
      </c>
      <c r="C453" s="86">
        <f t="shared" si="47"/>
        <v>36</v>
      </c>
      <c r="D453" s="86">
        <f t="shared" si="46"/>
        <v>124</v>
      </c>
      <c r="E453" s="86">
        <f t="shared" si="48"/>
        <v>32</v>
      </c>
      <c r="F453" s="86">
        <f t="shared" si="49"/>
        <v>24.8</v>
      </c>
      <c r="G453" s="86">
        <f t="shared" si="50"/>
        <v>28</v>
      </c>
    </row>
    <row r="454" spans="1:7" x14ac:dyDescent="0.2">
      <c r="A454" s="15">
        <f t="shared" si="51"/>
        <v>6</v>
      </c>
      <c r="B454" s="15">
        <v>192</v>
      </c>
      <c r="C454" s="86">
        <f t="shared" si="47"/>
        <v>36</v>
      </c>
      <c r="D454" s="86">
        <f t="shared" si="46"/>
        <v>156</v>
      </c>
      <c r="E454" s="86">
        <f t="shared" si="48"/>
        <v>32</v>
      </c>
      <c r="F454" s="86">
        <f t="shared" si="49"/>
        <v>26</v>
      </c>
      <c r="G454" s="86">
        <f t="shared" si="50"/>
        <v>32</v>
      </c>
    </row>
    <row r="455" spans="1:7" x14ac:dyDescent="0.2">
      <c r="A455" s="15">
        <f t="shared" si="51"/>
        <v>7</v>
      </c>
      <c r="B455" s="15">
        <v>228</v>
      </c>
      <c r="C455" s="86">
        <f t="shared" si="47"/>
        <v>36</v>
      </c>
      <c r="D455" s="86">
        <f t="shared" si="46"/>
        <v>192</v>
      </c>
      <c r="E455" s="157">
        <f t="shared" si="48"/>
        <v>32.571428571428569</v>
      </c>
      <c r="F455" s="157">
        <f t="shared" si="49"/>
        <v>27.428571428571427</v>
      </c>
      <c r="G455" s="86">
        <f t="shared" si="50"/>
        <v>36</v>
      </c>
    </row>
    <row r="456" spans="1:7" x14ac:dyDescent="0.2">
      <c r="A456" s="15">
        <f t="shared" si="51"/>
        <v>8</v>
      </c>
      <c r="B456" s="15">
        <v>268</v>
      </c>
      <c r="C456" s="86">
        <f t="shared" si="47"/>
        <v>36</v>
      </c>
      <c r="D456" s="86">
        <f t="shared" si="46"/>
        <v>232</v>
      </c>
      <c r="E456" s="86">
        <f t="shared" si="48"/>
        <v>33.5</v>
      </c>
      <c r="F456" s="86">
        <f t="shared" si="49"/>
        <v>29</v>
      </c>
      <c r="G456" s="86">
        <f t="shared" si="50"/>
        <v>40</v>
      </c>
    </row>
    <row r="457" spans="1:7" x14ac:dyDescent="0.2">
      <c r="A457" s="15">
        <f t="shared" si="51"/>
        <v>9</v>
      </c>
      <c r="B457" s="15">
        <v>312</v>
      </c>
      <c r="C457" s="86">
        <f t="shared" si="47"/>
        <v>36</v>
      </c>
      <c r="D457" s="86">
        <f t="shared" si="46"/>
        <v>276</v>
      </c>
      <c r="E457" s="157">
        <f t="shared" si="48"/>
        <v>34.666666666666664</v>
      </c>
      <c r="F457" s="157">
        <f t="shared" si="49"/>
        <v>30.666666666666668</v>
      </c>
      <c r="G457" s="86">
        <f t="shared" si="50"/>
        <v>44</v>
      </c>
    </row>
    <row r="458" spans="1:7" x14ac:dyDescent="0.2">
      <c r="A458" s="3"/>
      <c r="B458" s="3"/>
    </row>
    <row r="459" spans="1:7" x14ac:dyDescent="0.2">
      <c r="E459" s="123" t="s">
        <v>1115</v>
      </c>
      <c r="F459" s="123" t="s">
        <v>1116</v>
      </c>
    </row>
    <row r="460" spans="1:7" x14ac:dyDescent="0.2">
      <c r="D460" s="1" t="s">
        <v>1281</v>
      </c>
      <c r="E460" s="27">
        <f>MIN(E449:E457)</f>
        <v>32</v>
      </c>
      <c r="F460" s="19">
        <f>MIN(F449:F457)</f>
        <v>24</v>
      </c>
    </row>
    <row r="462" spans="1:7" x14ac:dyDescent="0.2">
      <c r="A462" s="1" t="s">
        <v>1282</v>
      </c>
    </row>
    <row r="463" spans="1:7" x14ac:dyDescent="0.2">
      <c r="A463" s="1" t="s">
        <v>1283</v>
      </c>
    </row>
    <row r="464" spans="1:7" x14ac:dyDescent="0.2">
      <c r="A464" s="1" t="s">
        <v>1284</v>
      </c>
    </row>
    <row r="465" spans="1:8" ht="17" thickBot="1" x14ac:dyDescent="0.25"/>
    <row r="466" spans="1:8" x14ac:dyDescent="0.2">
      <c r="A466" s="5" t="s">
        <v>1275</v>
      </c>
      <c r="B466" s="6"/>
      <c r="C466" s="6"/>
      <c r="D466" s="6"/>
      <c r="E466" s="6"/>
      <c r="F466" s="6"/>
      <c r="G466" s="6"/>
      <c r="H466" s="7"/>
    </row>
    <row r="467" spans="1:8" ht="17" thickBot="1" x14ac:dyDescent="0.25">
      <c r="A467" s="10" t="s">
        <v>1274</v>
      </c>
      <c r="B467" s="11"/>
      <c r="C467" s="11"/>
      <c r="D467" s="11"/>
      <c r="E467" s="11"/>
      <c r="F467" s="11"/>
      <c r="G467" s="11"/>
      <c r="H467" s="13"/>
    </row>
    <row r="469" spans="1:8" x14ac:dyDescent="0.2">
      <c r="A469" s="15" t="s">
        <v>1112</v>
      </c>
      <c r="B469" s="15" t="s">
        <v>1270</v>
      </c>
      <c r="C469" s="123"/>
      <c r="D469" s="123"/>
      <c r="E469" s="123" t="s">
        <v>134</v>
      </c>
      <c r="F469" s="123" t="s">
        <v>1103</v>
      </c>
      <c r="G469" s="123"/>
    </row>
    <row r="470" spans="1:8" x14ac:dyDescent="0.2">
      <c r="A470" s="15" t="s">
        <v>1271</v>
      </c>
      <c r="B470" s="15" t="s">
        <v>1272</v>
      </c>
      <c r="C470" s="123" t="s">
        <v>1102</v>
      </c>
      <c r="D470" s="123" t="s">
        <v>1103</v>
      </c>
      <c r="E470" s="123" t="s">
        <v>1113</v>
      </c>
      <c r="F470" s="123" t="s">
        <v>1113</v>
      </c>
      <c r="G470" s="123" t="s">
        <v>224</v>
      </c>
    </row>
    <row r="471" spans="1:8" x14ac:dyDescent="0.2">
      <c r="A471" s="15" t="s">
        <v>1087</v>
      </c>
      <c r="B471" s="15" t="s">
        <v>1114</v>
      </c>
      <c r="C471" s="123" t="s">
        <v>1083</v>
      </c>
      <c r="D471" s="123" t="s">
        <v>1085</v>
      </c>
      <c r="E471" s="123" t="s">
        <v>1115</v>
      </c>
      <c r="F471" s="123" t="s">
        <v>1116</v>
      </c>
      <c r="G471" s="123" t="s">
        <v>1093</v>
      </c>
    </row>
    <row r="472" spans="1:8" x14ac:dyDescent="0.2">
      <c r="A472" s="15">
        <v>0</v>
      </c>
      <c r="B472" s="15">
        <v>36</v>
      </c>
      <c r="C472" s="86">
        <f>B472</f>
        <v>36</v>
      </c>
      <c r="D472" s="86">
        <f>B472-C472</f>
        <v>0</v>
      </c>
      <c r="E472" s="86" t="s">
        <v>1280</v>
      </c>
      <c r="F472" s="86" t="s">
        <v>1280</v>
      </c>
      <c r="G472" s="86" t="s">
        <v>1280</v>
      </c>
    </row>
    <row r="473" spans="1:8" x14ac:dyDescent="0.2">
      <c r="A473" s="15">
        <v>1</v>
      </c>
      <c r="B473" s="15">
        <v>66</v>
      </c>
      <c r="C473" s="86">
        <f>C472</f>
        <v>36</v>
      </c>
      <c r="D473" s="86">
        <f t="shared" ref="D473:D481" si="52">B473-C473</f>
        <v>30</v>
      </c>
      <c r="E473" s="86">
        <f>B473/A473</f>
        <v>66</v>
      </c>
      <c r="F473" s="86">
        <f>D473/A473</f>
        <v>30</v>
      </c>
      <c r="G473" s="86">
        <f>D473-D472</f>
        <v>30</v>
      </c>
    </row>
    <row r="474" spans="1:8" x14ac:dyDescent="0.2">
      <c r="A474" s="15">
        <v>2</v>
      </c>
      <c r="B474" s="15">
        <v>88</v>
      </c>
      <c r="C474" s="86">
        <f t="shared" ref="C474:C481" si="53">C473</f>
        <v>36</v>
      </c>
      <c r="D474" s="86">
        <f t="shared" si="52"/>
        <v>52</v>
      </c>
      <c r="E474" s="86">
        <f t="shared" ref="E474:E481" si="54">B474/A474</f>
        <v>44</v>
      </c>
      <c r="F474" s="86">
        <f t="shared" ref="F474:F481" si="55">D474/A474</f>
        <v>26</v>
      </c>
      <c r="G474" s="86">
        <f t="shared" ref="G474:G481" si="56">D474-D473</f>
        <v>22</v>
      </c>
    </row>
    <row r="475" spans="1:8" x14ac:dyDescent="0.2">
      <c r="A475" s="15">
        <v>3</v>
      </c>
      <c r="B475" s="15">
        <v>108</v>
      </c>
      <c r="C475" s="86">
        <f t="shared" si="53"/>
        <v>36</v>
      </c>
      <c r="D475" s="86">
        <f t="shared" si="52"/>
        <v>72</v>
      </c>
      <c r="E475" s="86">
        <f t="shared" si="54"/>
        <v>36</v>
      </c>
      <c r="F475" s="86">
        <f t="shared" si="55"/>
        <v>24</v>
      </c>
      <c r="G475" s="86">
        <f t="shared" si="56"/>
        <v>20</v>
      </c>
    </row>
    <row r="476" spans="1:8" x14ac:dyDescent="0.2">
      <c r="A476" s="158">
        <f>A475+1</f>
        <v>4</v>
      </c>
      <c r="B476" s="15">
        <v>132</v>
      </c>
      <c r="C476" s="86">
        <f t="shared" si="53"/>
        <v>36</v>
      </c>
      <c r="D476" s="86">
        <f t="shared" si="52"/>
        <v>96</v>
      </c>
      <c r="E476" s="86">
        <f t="shared" si="54"/>
        <v>33</v>
      </c>
      <c r="F476" s="86">
        <f t="shared" si="55"/>
        <v>24</v>
      </c>
      <c r="G476" s="91">
        <f t="shared" si="56"/>
        <v>24</v>
      </c>
    </row>
    <row r="477" spans="1:8" x14ac:dyDescent="0.2">
      <c r="A477" s="15">
        <f t="shared" ref="A477:A481" si="57">A476+1</f>
        <v>5</v>
      </c>
      <c r="B477" s="15">
        <v>160</v>
      </c>
      <c r="C477" s="86">
        <f t="shared" si="53"/>
        <v>36</v>
      </c>
      <c r="D477" s="86">
        <f t="shared" si="52"/>
        <v>124</v>
      </c>
      <c r="E477" s="86">
        <f t="shared" si="54"/>
        <v>32</v>
      </c>
      <c r="F477" s="86">
        <f t="shared" si="55"/>
        <v>24.8</v>
      </c>
      <c r="G477" s="86">
        <f t="shared" si="56"/>
        <v>28</v>
      </c>
    </row>
    <row r="478" spans="1:8" x14ac:dyDescent="0.2">
      <c r="A478" s="15">
        <f t="shared" si="57"/>
        <v>6</v>
      </c>
      <c r="B478" s="15">
        <v>192</v>
      </c>
      <c r="C478" s="86">
        <f t="shared" si="53"/>
        <v>36</v>
      </c>
      <c r="D478" s="86">
        <f t="shared" si="52"/>
        <v>156</v>
      </c>
      <c r="E478" s="86">
        <f t="shared" si="54"/>
        <v>32</v>
      </c>
      <c r="F478" s="86">
        <f t="shared" si="55"/>
        <v>26</v>
      </c>
      <c r="G478" s="86">
        <f t="shared" si="56"/>
        <v>32</v>
      </c>
    </row>
    <row r="479" spans="1:8" x14ac:dyDescent="0.2">
      <c r="A479" s="15">
        <f t="shared" si="57"/>
        <v>7</v>
      </c>
      <c r="B479" s="15">
        <v>228</v>
      </c>
      <c r="C479" s="86">
        <f t="shared" si="53"/>
        <v>36</v>
      </c>
      <c r="D479" s="86">
        <f t="shared" si="52"/>
        <v>192</v>
      </c>
      <c r="E479" s="157">
        <f t="shared" si="54"/>
        <v>32.571428571428569</v>
      </c>
      <c r="F479" s="157">
        <f t="shared" si="55"/>
        <v>27.428571428571427</v>
      </c>
      <c r="G479" s="86">
        <f t="shared" si="56"/>
        <v>36</v>
      </c>
    </row>
    <row r="480" spans="1:8" x14ac:dyDescent="0.2">
      <c r="A480" s="15">
        <f t="shared" si="57"/>
        <v>8</v>
      </c>
      <c r="B480" s="15">
        <v>268</v>
      </c>
      <c r="C480" s="86">
        <f t="shared" si="53"/>
        <v>36</v>
      </c>
      <c r="D480" s="86">
        <f t="shared" si="52"/>
        <v>232</v>
      </c>
      <c r="E480" s="86">
        <f t="shared" si="54"/>
        <v>33.5</v>
      </c>
      <c r="F480" s="86">
        <f t="shared" si="55"/>
        <v>29</v>
      </c>
      <c r="G480" s="86">
        <f t="shared" si="56"/>
        <v>40</v>
      </c>
    </row>
    <row r="481" spans="1:7" x14ac:dyDescent="0.2">
      <c r="A481" s="15">
        <f t="shared" si="57"/>
        <v>9</v>
      </c>
      <c r="B481" s="15">
        <v>312</v>
      </c>
      <c r="C481" s="86">
        <f t="shared" si="53"/>
        <v>36</v>
      </c>
      <c r="D481" s="86">
        <f t="shared" si="52"/>
        <v>276</v>
      </c>
      <c r="E481" s="157">
        <f t="shared" si="54"/>
        <v>34.666666666666664</v>
      </c>
      <c r="F481" s="157">
        <f t="shared" si="55"/>
        <v>30.666666666666668</v>
      </c>
      <c r="G481" s="86">
        <f t="shared" si="56"/>
        <v>44</v>
      </c>
    </row>
    <row r="482" spans="1:7" x14ac:dyDescent="0.2">
      <c r="A482" s="3"/>
      <c r="B482" s="3"/>
    </row>
    <row r="483" spans="1:7" x14ac:dyDescent="0.2">
      <c r="E483" s="123" t="s">
        <v>1115</v>
      </c>
      <c r="F483" s="123" t="s">
        <v>1116</v>
      </c>
    </row>
    <row r="484" spans="1:7" x14ac:dyDescent="0.2">
      <c r="D484" s="1" t="s">
        <v>1281</v>
      </c>
      <c r="E484" s="27">
        <f>MIN(E473:E481)</f>
        <v>32</v>
      </c>
      <c r="F484" s="19">
        <f>MIN(F473:F481)</f>
        <v>24</v>
      </c>
    </row>
    <row r="486" spans="1:7" x14ac:dyDescent="0.2">
      <c r="A486" s="1" t="s">
        <v>1285</v>
      </c>
    </row>
    <row r="487" spans="1:7" x14ac:dyDescent="0.2">
      <c r="A487" s="1" t="s">
        <v>1286</v>
      </c>
    </row>
    <row r="489" spans="1:7" x14ac:dyDescent="0.2">
      <c r="A489" s="1" t="s">
        <v>1287</v>
      </c>
    </row>
    <row r="490" spans="1:7" x14ac:dyDescent="0.2">
      <c r="A490" s="1" t="s">
        <v>1288</v>
      </c>
    </row>
    <row r="491" spans="1:7" x14ac:dyDescent="0.2">
      <c r="A491" s="1" t="s">
        <v>1289</v>
      </c>
    </row>
    <row r="493" spans="1:7" x14ac:dyDescent="0.2">
      <c r="A493" s="1" t="s">
        <v>1290</v>
      </c>
    </row>
    <row r="495" spans="1:7" x14ac:dyDescent="0.2">
      <c r="A495" s="4" t="s">
        <v>1291</v>
      </c>
    </row>
    <row r="496" spans="1:7" x14ac:dyDescent="0.2">
      <c r="A496" s="1" t="s">
        <v>1292</v>
      </c>
      <c r="C496" s="1">
        <f>A476*24</f>
        <v>96</v>
      </c>
    </row>
    <row r="497" spans="1:8" x14ac:dyDescent="0.2">
      <c r="A497" s="1" t="s">
        <v>1293</v>
      </c>
      <c r="C497" s="1">
        <f>D476</f>
        <v>96</v>
      </c>
    </row>
    <row r="498" spans="1:8" x14ac:dyDescent="0.2">
      <c r="A498" s="1" t="s">
        <v>1294</v>
      </c>
      <c r="C498" s="1">
        <f>C496-C497</f>
        <v>0</v>
      </c>
      <c r="D498" s="1" t="s">
        <v>1295</v>
      </c>
    </row>
    <row r="499" spans="1:8" x14ac:dyDescent="0.2">
      <c r="A499" s="1" t="s">
        <v>1084</v>
      </c>
      <c r="C499" s="1">
        <f>C472</f>
        <v>36</v>
      </c>
    </row>
    <row r="500" spans="1:8" x14ac:dyDescent="0.2">
      <c r="A500" s="1" t="s">
        <v>1296</v>
      </c>
      <c r="C500" s="1">
        <f>C498-C499</f>
        <v>-36</v>
      </c>
      <c r="D500" s="1" t="s">
        <v>1297</v>
      </c>
    </row>
    <row r="501" spans="1:8" x14ac:dyDescent="0.2">
      <c r="D501" s="1" t="s">
        <v>1298</v>
      </c>
    </row>
    <row r="502" spans="1:8" ht="17" thickBot="1" x14ac:dyDescent="0.25"/>
    <row r="503" spans="1:8" x14ac:dyDescent="0.2">
      <c r="A503" s="5" t="s">
        <v>1276</v>
      </c>
      <c r="B503" s="6"/>
      <c r="C503" s="6"/>
      <c r="D503" s="6"/>
      <c r="E503" s="6"/>
      <c r="F503" s="6"/>
      <c r="G503" s="6"/>
      <c r="H503" s="7"/>
    </row>
    <row r="504" spans="1:8" ht="17" thickBot="1" x14ac:dyDescent="0.25">
      <c r="A504" s="10" t="s">
        <v>1274</v>
      </c>
      <c r="B504" s="11"/>
      <c r="C504" s="11"/>
      <c r="D504" s="11"/>
      <c r="E504" s="11"/>
      <c r="F504" s="11"/>
      <c r="G504" s="11"/>
      <c r="H504" s="13"/>
    </row>
    <row r="506" spans="1:8" x14ac:dyDescent="0.2">
      <c r="A506" s="15" t="s">
        <v>1112</v>
      </c>
      <c r="B506" s="15" t="s">
        <v>1270</v>
      </c>
      <c r="C506" s="123"/>
      <c r="D506" s="123"/>
      <c r="E506" s="123" t="s">
        <v>134</v>
      </c>
      <c r="F506" s="123" t="s">
        <v>1103</v>
      </c>
      <c r="G506" s="123"/>
    </row>
    <row r="507" spans="1:8" x14ac:dyDescent="0.2">
      <c r="A507" s="15" t="s">
        <v>1271</v>
      </c>
      <c r="B507" s="15" t="s">
        <v>1272</v>
      </c>
      <c r="C507" s="123" t="s">
        <v>1102</v>
      </c>
      <c r="D507" s="123" t="s">
        <v>1103</v>
      </c>
      <c r="E507" s="123" t="s">
        <v>1113</v>
      </c>
      <c r="F507" s="123" t="s">
        <v>1113</v>
      </c>
      <c r="G507" s="123" t="s">
        <v>224</v>
      </c>
    </row>
    <row r="508" spans="1:8" x14ac:dyDescent="0.2">
      <c r="A508" s="15" t="s">
        <v>1087</v>
      </c>
      <c r="B508" s="15" t="s">
        <v>1114</v>
      </c>
      <c r="C508" s="123" t="s">
        <v>1083</v>
      </c>
      <c r="D508" s="123" t="s">
        <v>1085</v>
      </c>
      <c r="E508" s="123" t="s">
        <v>1115</v>
      </c>
      <c r="F508" s="123" t="s">
        <v>1116</v>
      </c>
      <c r="G508" s="123" t="s">
        <v>1093</v>
      </c>
    </row>
    <row r="509" spans="1:8" x14ac:dyDescent="0.2">
      <c r="A509" s="15">
        <v>0</v>
      </c>
      <c r="B509" s="15">
        <v>36</v>
      </c>
      <c r="C509" s="86">
        <f>B509</f>
        <v>36</v>
      </c>
      <c r="D509" s="86">
        <f>B509-C509</f>
        <v>0</v>
      </c>
      <c r="E509" s="86" t="s">
        <v>1280</v>
      </c>
      <c r="F509" s="86" t="s">
        <v>1280</v>
      </c>
      <c r="G509" s="86" t="s">
        <v>1280</v>
      </c>
    </row>
    <row r="510" spans="1:8" x14ac:dyDescent="0.2">
      <c r="A510" s="15">
        <v>1</v>
      </c>
      <c r="B510" s="15">
        <v>66</v>
      </c>
      <c r="C510" s="86">
        <f>C509</f>
        <v>36</v>
      </c>
      <c r="D510" s="86">
        <f t="shared" ref="D510:D518" si="58">B510-C510</f>
        <v>30</v>
      </c>
      <c r="E510" s="86">
        <f>B510/A510</f>
        <v>66</v>
      </c>
      <c r="F510" s="86">
        <f>D510/A510</f>
        <v>30</v>
      </c>
      <c r="G510" s="86">
        <f>D510-D509</f>
        <v>30</v>
      </c>
    </row>
    <row r="511" spans="1:8" x14ac:dyDescent="0.2">
      <c r="A511" s="15">
        <v>2</v>
      </c>
      <c r="B511" s="15">
        <v>88</v>
      </c>
      <c r="C511" s="86">
        <f t="shared" ref="C511:C518" si="59">C510</f>
        <v>36</v>
      </c>
      <c r="D511" s="86">
        <f t="shared" si="58"/>
        <v>52</v>
      </c>
      <c r="E511" s="86">
        <f t="shared" ref="E511:E518" si="60">B511/A511</f>
        <v>44</v>
      </c>
      <c r="F511" s="86">
        <f t="shared" ref="F511:F518" si="61">D511/A511</f>
        <v>26</v>
      </c>
      <c r="G511" s="86">
        <f t="shared" ref="G511:G518" si="62">D511-D510</f>
        <v>22</v>
      </c>
    </row>
    <row r="512" spans="1:8" x14ac:dyDescent="0.2">
      <c r="A512" s="15">
        <v>3</v>
      </c>
      <c r="B512" s="15">
        <v>108</v>
      </c>
      <c r="C512" s="86">
        <f t="shared" si="59"/>
        <v>36</v>
      </c>
      <c r="D512" s="86">
        <f t="shared" si="58"/>
        <v>72</v>
      </c>
      <c r="E512" s="86">
        <f t="shared" si="60"/>
        <v>36</v>
      </c>
      <c r="F512" s="86">
        <f t="shared" si="61"/>
        <v>24</v>
      </c>
      <c r="G512" s="86">
        <f t="shared" si="62"/>
        <v>20</v>
      </c>
    </row>
    <row r="513" spans="1:7" x14ac:dyDescent="0.2">
      <c r="A513" s="15">
        <f>A512+1</f>
        <v>4</v>
      </c>
      <c r="B513" s="15">
        <v>132</v>
      </c>
      <c r="C513" s="86">
        <f t="shared" si="59"/>
        <v>36</v>
      </c>
      <c r="D513" s="86">
        <f t="shared" si="58"/>
        <v>96</v>
      </c>
      <c r="E513" s="86">
        <f t="shared" si="60"/>
        <v>33</v>
      </c>
      <c r="F513" s="86">
        <f t="shared" si="61"/>
        <v>24</v>
      </c>
      <c r="G513" s="86">
        <f t="shared" si="62"/>
        <v>24</v>
      </c>
    </row>
    <row r="514" spans="1:7" x14ac:dyDescent="0.2">
      <c r="A514" s="15">
        <f t="shared" ref="A514:A518" si="63">A513+1</f>
        <v>5</v>
      </c>
      <c r="B514" s="15">
        <v>160</v>
      </c>
      <c r="C514" s="86">
        <f t="shared" si="59"/>
        <v>36</v>
      </c>
      <c r="D514" s="86">
        <f t="shared" si="58"/>
        <v>124</v>
      </c>
      <c r="E514" s="86">
        <f t="shared" si="60"/>
        <v>32</v>
      </c>
      <c r="F514" s="86">
        <f t="shared" si="61"/>
        <v>24.8</v>
      </c>
      <c r="G514" s="86">
        <f t="shared" si="62"/>
        <v>28</v>
      </c>
    </row>
    <row r="515" spans="1:7" x14ac:dyDescent="0.2">
      <c r="A515" s="15">
        <f t="shared" si="63"/>
        <v>6</v>
      </c>
      <c r="B515" s="15">
        <v>192</v>
      </c>
      <c r="C515" s="86">
        <f t="shared" si="59"/>
        <v>36</v>
      </c>
      <c r="D515" s="86">
        <f t="shared" si="58"/>
        <v>156</v>
      </c>
      <c r="E515" s="86">
        <f t="shared" si="60"/>
        <v>32</v>
      </c>
      <c r="F515" s="86">
        <f t="shared" si="61"/>
        <v>26</v>
      </c>
      <c r="G515" s="86">
        <f t="shared" si="62"/>
        <v>32</v>
      </c>
    </row>
    <row r="516" spans="1:7" x14ac:dyDescent="0.2">
      <c r="A516" s="15">
        <f t="shared" si="63"/>
        <v>7</v>
      </c>
      <c r="B516" s="15">
        <v>228</v>
      </c>
      <c r="C516" s="86">
        <f t="shared" si="59"/>
        <v>36</v>
      </c>
      <c r="D516" s="86">
        <f t="shared" si="58"/>
        <v>192</v>
      </c>
      <c r="E516" s="157">
        <f t="shared" si="60"/>
        <v>32.571428571428569</v>
      </c>
      <c r="F516" s="157">
        <f t="shared" si="61"/>
        <v>27.428571428571427</v>
      </c>
      <c r="G516" s="86">
        <f t="shared" si="62"/>
        <v>36</v>
      </c>
    </row>
    <row r="517" spans="1:7" x14ac:dyDescent="0.2">
      <c r="A517" s="156">
        <f t="shared" si="63"/>
        <v>8</v>
      </c>
      <c r="B517" s="15">
        <v>268</v>
      </c>
      <c r="C517" s="86">
        <f t="shared" si="59"/>
        <v>36</v>
      </c>
      <c r="D517" s="86">
        <f t="shared" si="58"/>
        <v>232</v>
      </c>
      <c r="E517" s="86">
        <f t="shared" si="60"/>
        <v>33.5</v>
      </c>
      <c r="F517" s="86">
        <f t="shared" si="61"/>
        <v>29</v>
      </c>
      <c r="G517" s="159">
        <f t="shared" si="62"/>
        <v>40</v>
      </c>
    </row>
    <row r="518" spans="1:7" x14ac:dyDescent="0.2">
      <c r="A518" s="15">
        <f t="shared" si="63"/>
        <v>9</v>
      </c>
      <c r="B518" s="15">
        <v>312</v>
      </c>
      <c r="C518" s="86">
        <f t="shared" si="59"/>
        <v>36</v>
      </c>
      <c r="D518" s="86">
        <f t="shared" si="58"/>
        <v>276</v>
      </c>
      <c r="E518" s="157">
        <f t="shared" si="60"/>
        <v>34.666666666666664</v>
      </c>
      <c r="F518" s="157">
        <f t="shared" si="61"/>
        <v>30.666666666666668</v>
      </c>
      <c r="G518" s="86">
        <f t="shared" si="62"/>
        <v>44</v>
      </c>
    </row>
    <row r="519" spans="1:7" x14ac:dyDescent="0.2">
      <c r="A519" s="3"/>
      <c r="B519" s="3"/>
    </row>
    <row r="520" spans="1:7" x14ac:dyDescent="0.2">
      <c r="E520" s="123" t="s">
        <v>1115</v>
      </c>
      <c r="F520" s="123" t="s">
        <v>1116</v>
      </c>
    </row>
    <row r="521" spans="1:7" x14ac:dyDescent="0.2">
      <c r="D521" s="1" t="s">
        <v>1281</v>
      </c>
      <c r="E521" s="27">
        <f>MIN(E510:E518)</f>
        <v>32</v>
      </c>
      <c r="F521" s="19">
        <f>MIN(F510:F518)</f>
        <v>24</v>
      </c>
    </row>
    <row r="523" spans="1:7" x14ac:dyDescent="0.2">
      <c r="A523" s="1" t="s">
        <v>1299</v>
      </c>
    </row>
    <row r="524" spans="1:7" x14ac:dyDescent="0.2">
      <c r="A524" s="1" t="s">
        <v>1300</v>
      </c>
    </row>
    <row r="525" spans="1:7" x14ac:dyDescent="0.2">
      <c r="A525" s="1" t="s">
        <v>1301</v>
      </c>
    </row>
    <row r="526" spans="1:7" x14ac:dyDescent="0.2">
      <c r="A526" s="1" t="s">
        <v>1302</v>
      </c>
    </row>
    <row r="527" spans="1:7" x14ac:dyDescent="0.2">
      <c r="A527" s="1" t="s">
        <v>1303</v>
      </c>
    </row>
    <row r="529" spans="1:8" x14ac:dyDescent="0.2">
      <c r="A529" s="1" t="s">
        <v>1304</v>
      </c>
    </row>
    <row r="531" spans="1:8" x14ac:dyDescent="0.2">
      <c r="A531" s="4" t="s">
        <v>1291</v>
      </c>
    </row>
    <row r="532" spans="1:8" x14ac:dyDescent="0.2">
      <c r="A532" s="1" t="s">
        <v>1292</v>
      </c>
      <c r="C532" s="1">
        <f>A517*42</f>
        <v>336</v>
      </c>
    </row>
    <row r="533" spans="1:8" x14ac:dyDescent="0.2">
      <c r="A533" s="1" t="s">
        <v>1293</v>
      </c>
      <c r="C533" s="1">
        <f>D517</f>
        <v>232</v>
      </c>
    </row>
    <row r="534" spans="1:8" x14ac:dyDescent="0.2">
      <c r="A534" s="1" t="s">
        <v>1294</v>
      </c>
      <c r="C534" s="1">
        <f>C532-C533</f>
        <v>104</v>
      </c>
      <c r="D534" s="1" t="s">
        <v>1295</v>
      </c>
    </row>
    <row r="535" spans="1:8" x14ac:dyDescent="0.2">
      <c r="A535" s="1" t="s">
        <v>1084</v>
      </c>
      <c r="C535" s="1">
        <f>C509</f>
        <v>36</v>
      </c>
    </row>
    <row r="536" spans="1:8" x14ac:dyDescent="0.2">
      <c r="A536" s="1" t="s">
        <v>1305</v>
      </c>
      <c r="C536" s="1">
        <f>C534-C535</f>
        <v>68</v>
      </c>
      <c r="D536" s="1" t="s">
        <v>1297</v>
      </c>
    </row>
    <row r="537" spans="1:8" x14ac:dyDescent="0.2">
      <c r="D537" s="1" t="s">
        <v>1298</v>
      </c>
    </row>
    <row r="538" spans="1:8" ht="17" thickBot="1" x14ac:dyDescent="0.25"/>
    <row r="539" spans="1:8" ht="17" thickBot="1" x14ac:dyDescent="0.25">
      <c r="A539" s="72" t="s">
        <v>1306</v>
      </c>
      <c r="B539" s="50"/>
      <c r="C539" s="50"/>
      <c r="D539" s="50"/>
      <c r="E539" s="50"/>
      <c r="F539" s="50"/>
      <c r="G539" s="50"/>
      <c r="H539" s="51"/>
    </row>
    <row r="542" spans="1:8" x14ac:dyDescent="0.2">
      <c r="C542" s="43" t="s">
        <v>1093</v>
      </c>
    </row>
    <row r="543" spans="1:8" x14ac:dyDescent="0.2">
      <c r="F543" s="3" t="s">
        <v>1213</v>
      </c>
    </row>
    <row r="555" spans="1:1" x14ac:dyDescent="0.2">
      <c r="A555" s="1" t="s">
        <v>1087</v>
      </c>
    </row>
  </sheetData>
  <mergeCells count="8">
    <mergeCell ref="F71:G71"/>
    <mergeCell ref="F72:G72"/>
    <mergeCell ref="A261:H261"/>
    <mergeCell ref="A392:H392"/>
    <mergeCell ref="E153:F153"/>
    <mergeCell ref="C153:D153"/>
    <mergeCell ref="C345:D345"/>
    <mergeCell ref="E345:F345"/>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291663-2D7C-A843-9C22-F2851B4B2793}">
  <dimension ref="A1:K408"/>
  <sheetViews>
    <sheetView rightToLeft="1" topLeftCell="A402" zoomScale="220" zoomScaleNormal="220" workbookViewId="0">
      <selection activeCell="A410" sqref="A410:XFD511"/>
    </sheetView>
  </sheetViews>
  <sheetFormatPr baseColWidth="10" defaultColWidth="11" defaultRowHeight="16" x14ac:dyDescent="0.2"/>
  <cols>
    <col min="1" max="1" width="11.83203125" customWidth="1"/>
  </cols>
  <sheetData>
    <row r="1" spans="1:8" s="1" customFormat="1" x14ac:dyDescent="0.2">
      <c r="A1" s="4" t="s">
        <v>3440</v>
      </c>
      <c r="B1" s="4"/>
      <c r="C1" s="4"/>
      <c r="D1" s="4"/>
      <c r="E1" s="4"/>
      <c r="F1" s="4"/>
      <c r="G1" s="14"/>
      <c r="H1" s="140">
        <v>45756</v>
      </c>
    </row>
    <row r="2" spans="1:8" ht="17" thickBot="1" x14ac:dyDescent="0.25"/>
    <row r="3" spans="1:8" ht="17" thickBot="1" x14ac:dyDescent="0.25">
      <c r="A3" s="162" t="s">
        <v>1307</v>
      </c>
      <c r="B3" s="163"/>
      <c r="C3" s="163"/>
      <c r="D3" s="163"/>
      <c r="E3" s="163"/>
      <c r="F3" s="163"/>
      <c r="G3" s="163"/>
      <c r="H3" s="164"/>
    </row>
    <row r="5" spans="1:8" s="1" customFormat="1" x14ac:dyDescent="0.2">
      <c r="A5" s="1" t="s">
        <v>2376</v>
      </c>
    </row>
    <row r="7" spans="1:8" s="1" customFormat="1" x14ac:dyDescent="0.2">
      <c r="A7" s="1" t="s">
        <v>2377</v>
      </c>
    </row>
    <row r="8" spans="1:8" s="1" customFormat="1" x14ac:dyDescent="0.2">
      <c r="A8" s="1" t="s">
        <v>1308</v>
      </c>
    </row>
    <row r="9" spans="1:8" s="1" customFormat="1" x14ac:dyDescent="0.2">
      <c r="A9" s="1" t="s">
        <v>1309</v>
      </c>
    </row>
    <row r="11" spans="1:8" x14ac:dyDescent="0.2">
      <c r="F11" s="1" t="s">
        <v>1310</v>
      </c>
    </row>
    <row r="12" spans="1:8" x14ac:dyDescent="0.2">
      <c r="A12" s="3"/>
      <c r="B12" s="3"/>
      <c r="C12" s="3"/>
      <c r="D12" s="3"/>
      <c r="E12" s="3"/>
      <c r="F12" s="3" t="s">
        <v>1095</v>
      </c>
    </row>
    <row r="13" spans="1:8" x14ac:dyDescent="0.2">
      <c r="A13" s="3"/>
      <c r="B13" s="3"/>
      <c r="C13" s="3"/>
      <c r="D13" s="3"/>
      <c r="E13" s="3"/>
      <c r="F13" s="3"/>
    </row>
    <row r="14" spans="1:8" x14ac:dyDescent="0.2">
      <c r="A14" s="3"/>
      <c r="B14" s="3"/>
      <c r="C14" s="3"/>
      <c r="D14" s="3"/>
      <c r="E14" s="3"/>
      <c r="F14" s="3"/>
    </row>
    <row r="15" spans="1:8" x14ac:dyDescent="0.2">
      <c r="A15" s="3"/>
      <c r="B15" s="3"/>
      <c r="C15" s="3"/>
      <c r="D15" s="3"/>
      <c r="E15" s="3"/>
      <c r="F15" s="3"/>
    </row>
    <row r="16" spans="1:8" x14ac:dyDescent="0.2">
      <c r="A16" s="3"/>
      <c r="B16" s="3"/>
      <c r="C16" s="3"/>
      <c r="D16" s="3"/>
      <c r="E16" s="3"/>
      <c r="F16" s="3"/>
    </row>
    <row r="17" spans="1:8" x14ac:dyDescent="0.2">
      <c r="A17" s="3"/>
      <c r="B17" s="3"/>
      <c r="C17" s="3"/>
      <c r="D17" s="3"/>
      <c r="E17" s="3"/>
      <c r="F17" s="3"/>
    </row>
    <row r="18" spans="1:8" x14ac:dyDescent="0.2">
      <c r="A18" s="3"/>
      <c r="B18" s="3"/>
      <c r="C18" s="3"/>
      <c r="D18" s="3"/>
      <c r="E18" s="3"/>
      <c r="F18" s="3"/>
    </row>
    <row r="19" spans="1:8" x14ac:dyDescent="0.2">
      <c r="A19" s="3"/>
      <c r="B19" s="3"/>
      <c r="C19" s="3"/>
      <c r="D19" s="3"/>
      <c r="E19" s="3"/>
      <c r="F19" s="3"/>
    </row>
    <row r="20" spans="1:8" x14ac:dyDescent="0.2">
      <c r="A20" s="3"/>
      <c r="B20" s="3"/>
      <c r="C20" s="3" t="s">
        <v>1311</v>
      </c>
      <c r="D20" s="3"/>
      <c r="E20" s="3"/>
      <c r="F20" s="3"/>
    </row>
    <row r="21" spans="1:8" x14ac:dyDescent="0.2">
      <c r="A21" s="3"/>
      <c r="B21" s="3"/>
      <c r="C21" s="3" t="s">
        <v>1312</v>
      </c>
      <c r="D21" s="3"/>
      <c r="E21" s="3"/>
      <c r="F21" s="3"/>
    </row>
    <row r="22" spans="1:8" x14ac:dyDescent="0.2">
      <c r="A22" s="3"/>
      <c r="B22" s="3"/>
      <c r="C22" s="3"/>
      <c r="D22" s="3"/>
      <c r="E22" s="3"/>
      <c r="F22" s="3"/>
    </row>
    <row r="23" spans="1:8" x14ac:dyDescent="0.2">
      <c r="A23" s="3"/>
      <c r="B23" s="3" t="s">
        <v>1087</v>
      </c>
      <c r="C23" s="3"/>
      <c r="D23" s="3"/>
      <c r="E23" s="3"/>
      <c r="F23" s="3"/>
    </row>
    <row r="24" spans="1:8" x14ac:dyDescent="0.2">
      <c r="A24" s="3"/>
      <c r="B24" s="3" t="s">
        <v>1313</v>
      </c>
      <c r="C24" s="3"/>
      <c r="D24" s="3"/>
      <c r="E24" s="3"/>
      <c r="F24" s="3"/>
    </row>
    <row r="25" spans="1:8" x14ac:dyDescent="0.2">
      <c r="A25" s="3"/>
      <c r="B25" s="3"/>
      <c r="C25" s="3"/>
      <c r="D25" s="3"/>
      <c r="E25" s="3"/>
      <c r="F25" s="3"/>
    </row>
    <row r="26" spans="1:8" ht="17" thickBot="1" x14ac:dyDescent="0.25">
      <c r="A26" s="3"/>
      <c r="B26" s="3"/>
      <c r="C26" s="3"/>
      <c r="D26" s="3"/>
      <c r="E26" s="3"/>
      <c r="F26" s="3"/>
    </row>
    <row r="27" spans="1:8" ht="17" thickBot="1" x14ac:dyDescent="0.25">
      <c r="A27" s="162" t="s">
        <v>1314</v>
      </c>
      <c r="B27" s="163"/>
      <c r="C27" s="163"/>
      <c r="D27" s="163"/>
      <c r="E27" s="163"/>
      <c r="F27" s="163"/>
      <c r="G27" s="163"/>
      <c r="H27" s="164"/>
    </row>
    <row r="29" spans="1:8" s="1" customFormat="1" x14ac:dyDescent="0.2">
      <c r="A29" s="1" t="s">
        <v>3439</v>
      </c>
    </row>
    <row r="30" spans="1:8" s="1" customFormat="1" x14ac:dyDescent="0.2">
      <c r="A30" s="1" t="s">
        <v>1315</v>
      </c>
    </row>
    <row r="31" spans="1:8" s="1" customFormat="1" x14ac:dyDescent="0.2">
      <c r="A31" s="1" t="s">
        <v>1316</v>
      </c>
    </row>
    <row r="32" spans="1:8" s="1" customFormat="1" x14ac:dyDescent="0.2">
      <c r="A32" s="1" t="s">
        <v>1317</v>
      </c>
    </row>
    <row r="33" spans="1:8" s="1" customFormat="1" x14ac:dyDescent="0.2">
      <c r="A33" s="1" t="s">
        <v>1318</v>
      </c>
    </row>
    <row r="34" spans="1:8" ht="17" thickBot="1" x14ac:dyDescent="0.25"/>
    <row r="35" spans="1:8" ht="17" thickBot="1" x14ac:dyDescent="0.25">
      <c r="A35" s="162" t="s">
        <v>1319</v>
      </c>
      <c r="B35" s="163"/>
      <c r="C35" s="163"/>
      <c r="D35" s="163"/>
      <c r="E35" s="163"/>
      <c r="F35" s="163"/>
      <c r="G35" s="163"/>
      <c r="H35" s="164"/>
    </row>
    <row r="37" spans="1:8" s="1" customFormat="1" x14ac:dyDescent="0.2">
      <c r="A37" s="1" t="s">
        <v>1320</v>
      </c>
    </row>
    <row r="38" spans="1:8" ht="17" thickBot="1" x14ac:dyDescent="0.25"/>
    <row r="39" spans="1:8" ht="17" thickBot="1" x14ac:dyDescent="0.25">
      <c r="A39" s="72" t="s">
        <v>1321</v>
      </c>
      <c r="B39" s="50" t="s">
        <v>1322</v>
      </c>
      <c r="C39" s="50"/>
      <c r="D39" s="50" t="s">
        <v>1323</v>
      </c>
      <c r="E39" s="51"/>
    </row>
    <row r="40" spans="1:8" x14ac:dyDescent="0.2">
      <c r="A40" s="392" t="s">
        <v>1324</v>
      </c>
      <c r="B40" s="6" t="s">
        <v>1325</v>
      </c>
      <c r="C40" s="6"/>
      <c r="D40" s="6" t="s">
        <v>1326</v>
      </c>
      <c r="E40" s="7"/>
    </row>
    <row r="41" spans="1:8" ht="17" thickBot="1" x14ac:dyDescent="0.25">
      <c r="A41" s="395"/>
      <c r="B41" s="11" t="s">
        <v>1327</v>
      </c>
      <c r="C41" s="11"/>
      <c r="D41" s="11" t="s">
        <v>1328</v>
      </c>
      <c r="E41" s="13"/>
    </row>
    <row r="42" spans="1:8" x14ac:dyDescent="0.2">
      <c r="A42" s="392" t="s">
        <v>1329</v>
      </c>
      <c r="B42" s="6" t="s">
        <v>1326</v>
      </c>
      <c r="C42" s="6"/>
      <c r="D42" s="6" t="s">
        <v>1325</v>
      </c>
      <c r="E42" s="7"/>
    </row>
    <row r="43" spans="1:8" ht="17" thickBot="1" x14ac:dyDescent="0.25">
      <c r="A43" s="395"/>
      <c r="B43" s="11" t="s">
        <v>1328</v>
      </c>
      <c r="C43" s="11"/>
      <c r="D43" s="11" t="s">
        <v>1327</v>
      </c>
      <c r="E43" s="13"/>
    </row>
    <row r="44" spans="1:8" ht="17" thickBot="1" x14ac:dyDescent="0.25">
      <c r="A44" s="37" t="s">
        <v>1330</v>
      </c>
      <c r="B44" s="50" t="s">
        <v>1331</v>
      </c>
      <c r="C44" s="50"/>
      <c r="D44" s="50" t="s">
        <v>1331</v>
      </c>
      <c r="E44" s="51"/>
    </row>
    <row r="46" spans="1:8" x14ac:dyDescent="0.2">
      <c r="A46" s="1" t="s">
        <v>1332</v>
      </c>
    </row>
    <row r="47" spans="1:8" x14ac:dyDescent="0.2">
      <c r="B47" s="1"/>
    </row>
    <row r="48" spans="1:8" x14ac:dyDescent="0.2">
      <c r="A48" s="76" t="s">
        <v>1333</v>
      </c>
      <c r="B48" s="3"/>
      <c r="C48" s="3"/>
      <c r="D48" s="3"/>
      <c r="E48" s="3"/>
      <c r="F48" s="3" t="s">
        <v>1095</v>
      </c>
    </row>
    <row r="49" spans="1:10" x14ac:dyDescent="0.2">
      <c r="A49" s="76" t="s">
        <v>2378</v>
      </c>
      <c r="B49" s="3"/>
      <c r="C49" s="3"/>
      <c r="D49" s="3"/>
      <c r="E49" s="3"/>
      <c r="F49" s="3"/>
      <c r="G49" s="1" t="s">
        <v>2380</v>
      </c>
      <c r="H49" s="1"/>
      <c r="I49" s="1"/>
      <c r="J49" s="1"/>
    </row>
    <row r="50" spans="1:10" x14ac:dyDescent="0.2">
      <c r="A50" s="76" t="s">
        <v>1335</v>
      </c>
      <c r="B50" s="3" t="s">
        <v>2379</v>
      </c>
      <c r="C50" s="3"/>
      <c r="D50" s="3"/>
      <c r="E50" s="3"/>
      <c r="F50" s="3"/>
      <c r="G50" s="1" t="s">
        <v>2381</v>
      </c>
      <c r="H50" s="1"/>
      <c r="I50" s="1"/>
      <c r="J50" s="1"/>
    </row>
    <row r="51" spans="1:10" x14ac:dyDescent="0.2">
      <c r="B51" s="3"/>
      <c r="C51" s="3"/>
      <c r="D51" s="3"/>
      <c r="E51" s="3"/>
      <c r="F51" s="3"/>
      <c r="G51" s="1" t="s">
        <v>2385</v>
      </c>
      <c r="H51" s="1"/>
      <c r="I51" s="1"/>
      <c r="J51" s="1"/>
    </row>
    <row r="52" spans="1:10" x14ac:dyDescent="0.2">
      <c r="B52" s="3"/>
      <c r="C52" s="3"/>
      <c r="D52" s="3"/>
      <c r="E52" s="3"/>
      <c r="F52" s="3"/>
      <c r="G52" s="1"/>
      <c r="H52" s="1"/>
      <c r="I52" s="1"/>
      <c r="J52" s="1"/>
    </row>
    <row r="53" spans="1:10" x14ac:dyDescent="0.2">
      <c r="B53" s="3"/>
      <c r="C53" s="3"/>
      <c r="D53" s="3"/>
      <c r="E53" s="3"/>
      <c r="F53" s="3"/>
      <c r="G53" s="1" t="s">
        <v>2382</v>
      </c>
      <c r="H53" s="1"/>
      <c r="I53" s="1"/>
      <c r="J53" s="1"/>
    </row>
    <row r="54" spans="1:10" x14ac:dyDescent="0.2">
      <c r="B54" s="3"/>
      <c r="C54" s="3"/>
      <c r="D54" s="3"/>
      <c r="E54" s="3"/>
      <c r="F54" s="3"/>
      <c r="G54" s="1"/>
      <c r="H54" s="1"/>
      <c r="I54" s="1"/>
      <c r="J54" s="1"/>
    </row>
    <row r="55" spans="1:10" x14ac:dyDescent="0.2">
      <c r="B55" s="3"/>
      <c r="C55" s="3"/>
      <c r="D55" s="3"/>
      <c r="E55" s="3"/>
      <c r="F55" s="3"/>
    </row>
    <row r="56" spans="1:10" x14ac:dyDescent="0.2">
      <c r="B56" s="3"/>
      <c r="C56" s="3"/>
      <c r="D56" s="3"/>
      <c r="E56" s="3"/>
      <c r="F56" s="3"/>
    </row>
    <row r="57" spans="1:10" x14ac:dyDescent="0.2">
      <c r="B57" s="3"/>
      <c r="C57" s="3"/>
      <c r="D57" s="3"/>
      <c r="E57" s="3"/>
      <c r="F57" s="3"/>
    </row>
    <row r="58" spans="1:10" x14ac:dyDescent="0.2">
      <c r="B58" s="3"/>
      <c r="C58" s="3"/>
      <c r="D58" s="3"/>
      <c r="E58" s="3"/>
      <c r="F58" s="3"/>
    </row>
    <row r="59" spans="1:10" x14ac:dyDescent="0.2">
      <c r="B59" s="3" t="s">
        <v>1087</v>
      </c>
      <c r="C59" s="3"/>
      <c r="D59" s="3"/>
      <c r="E59" s="3"/>
      <c r="F59" s="3"/>
    </row>
    <row r="60" spans="1:10" x14ac:dyDescent="0.2">
      <c r="B60" s="3"/>
      <c r="C60" s="3"/>
      <c r="D60" s="3"/>
      <c r="E60" s="3"/>
      <c r="F60" s="3"/>
    </row>
    <row r="61" spans="1:10" x14ac:dyDescent="0.2">
      <c r="B61" s="3"/>
      <c r="C61" s="3"/>
      <c r="D61" s="3"/>
      <c r="E61" s="3"/>
      <c r="F61" s="3"/>
    </row>
    <row r="63" spans="1:10" x14ac:dyDescent="0.2">
      <c r="A63" s="53" t="s">
        <v>1336</v>
      </c>
      <c r="B63" s="3"/>
      <c r="C63" s="3"/>
      <c r="D63" s="3"/>
      <c r="E63" s="3"/>
      <c r="F63" s="3" t="s">
        <v>1095</v>
      </c>
      <c r="G63" s="1" t="s">
        <v>2386</v>
      </c>
    </row>
    <row r="64" spans="1:10" x14ac:dyDescent="0.2">
      <c r="A64" s="53" t="s">
        <v>1334</v>
      </c>
      <c r="B64" s="3"/>
      <c r="C64" s="3"/>
      <c r="D64" s="3"/>
      <c r="E64" s="3"/>
      <c r="F64" s="3"/>
      <c r="G64" s="1" t="s">
        <v>2383</v>
      </c>
    </row>
    <row r="65" spans="1:11" x14ac:dyDescent="0.2">
      <c r="A65" s="53" t="s">
        <v>1335</v>
      </c>
      <c r="B65" s="3"/>
      <c r="C65" s="3"/>
      <c r="D65" s="3"/>
      <c r="E65" s="3"/>
      <c r="F65" s="3"/>
      <c r="G65" s="1" t="s">
        <v>2384</v>
      </c>
    </row>
    <row r="66" spans="1:11" x14ac:dyDescent="0.2">
      <c r="B66" s="3"/>
      <c r="C66" s="3"/>
      <c r="D66" s="3"/>
      <c r="E66" s="3"/>
      <c r="F66" s="3"/>
      <c r="G66" s="1"/>
    </row>
    <row r="67" spans="1:11" x14ac:dyDescent="0.2">
      <c r="B67" s="3"/>
      <c r="C67" s="3"/>
      <c r="D67" s="3"/>
      <c r="E67" s="3"/>
      <c r="F67" s="3"/>
      <c r="G67" s="1" t="s">
        <v>2387</v>
      </c>
    </row>
    <row r="68" spans="1:11" x14ac:dyDescent="0.2">
      <c r="B68" s="3"/>
      <c r="C68" s="3"/>
      <c r="D68" s="3"/>
      <c r="E68" s="3"/>
      <c r="F68" s="3"/>
      <c r="G68" s="1" t="s">
        <v>2388</v>
      </c>
    </row>
    <row r="69" spans="1:11" x14ac:dyDescent="0.2">
      <c r="B69" s="3"/>
      <c r="C69" s="3"/>
      <c r="D69" s="3"/>
      <c r="E69" s="3"/>
      <c r="F69" s="3"/>
      <c r="G69" s="1" t="s">
        <v>2389</v>
      </c>
    </row>
    <row r="70" spans="1:11" x14ac:dyDescent="0.2">
      <c r="B70" s="3"/>
      <c r="C70" s="3"/>
      <c r="D70" s="3"/>
      <c r="E70" s="3"/>
      <c r="F70" s="3"/>
    </row>
    <row r="71" spans="1:11" x14ac:dyDescent="0.2">
      <c r="B71" s="3"/>
      <c r="C71" s="3"/>
      <c r="D71" s="3"/>
      <c r="E71" s="3"/>
      <c r="F71" s="3"/>
    </row>
    <row r="72" spans="1:11" x14ac:dyDescent="0.2">
      <c r="B72" s="3"/>
      <c r="C72" s="3"/>
      <c r="D72" s="3"/>
      <c r="E72" s="3"/>
      <c r="F72" s="3"/>
    </row>
    <row r="73" spans="1:11" x14ac:dyDescent="0.2">
      <c r="B73" s="3"/>
      <c r="C73" s="3"/>
      <c r="D73" s="3"/>
      <c r="E73" s="3"/>
      <c r="F73" s="3"/>
    </row>
    <row r="74" spans="1:11" x14ac:dyDescent="0.2">
      <c r="B74" s="3" t="s">
        <v>1087</v>
      </c>
      <c r="C74" s="3"/>
      <c r="D74" s="3"/>
      <c r="E74" s="3"/>
      <c r="F74" s="3"/>
    </row>
    <row r="75" spans="1:11" x14ac:dyDescent="0.2">
      <c r="B75" s="3"/>
      <c r="C75" s="3"/>
      <c r="D75" s="3"/>
      <c r="E75" s="3"/>
      <c r="F75" s="3"/>
    </row>
    <row r="76" spans="1:11" x14ac:dyDescent="0.2">
      <c r="B76" s="3"/>
      <c r="C76" s="3"/>
      <c r="D76" s="3"/>
      <c r="E76" s="3"/>
      <c r="F76" s="3"/>
    </row>
    <row r="77" spans="1:11" x14ac:dyDescent="0.2">
      <c r="A77" s="165" t="s">
        <v>1337</v>
      </c>
      <c r="B77" s="166"/>
      <c r="C77" s="166"/>
      <c r="D77" s="166"/>
      <c r="E77" s="166"/>
      <c r="F77" s="166"/>
      <c r="G77" s="1" t="s">
        <v>2390</v>
      </c>
      <c r="H77" s="1"/>
      <c r="I77" s="1"/>
      <c r="J77" s="1"/>
      <c r="K77" s="1"/>
    </row>
    <row r="78" spans="1:11" x14ac:dyDescent="0.2">
      <c r="A78" s="165" t="s">
        <v>1338</v>
      </c>
      <c r="B78" s="166"/>
      <c r="C78" s="166"/>
      <c r="D78" s="166"/>
      <c r="E78" s="166"/>
      <c r="F78" s="166"/>
      <c r="G78" s="1" t="s">
        <v>2391</v>
      </c>
      <c r="H78" s="1"/>
      <c r="I78" s="1"/>
      <c r="J78" s="1"/>
      <c r="K78" s="1"/>
    </row>
    <row r="79" spans="1:11" x14ac:dyDescent="0.2">
      <c r="A79" s="165" t="s">
        <v>1339</v>
      </c>
      <c r="B79" s="166"/>
      <c r="C79" s="166"/>
      <c r="D79" s="166"/>
      <c r="E79" s="166"/>
      <c r="F79" s="166"/>
    </row>
    <row r="80" spans="1:11" ht="17" thickBot="1" x14ac:dyDescent="0.25"/>
    <row r="81" spans="1:10" ht="17" thickBot="1" x14ac:dyDescent="0.25">
      <c r="A81" s="162" t="s">
        <v>1340</v>
      </c>
      <c r="B81" s="163"/>
      <c r="C81" s="163"/>
      <c r="D81" s="163"/>
      <c r="E81" s="163"/>
      <c r="F81" s="163"/>
      <c r="G81" s="163"/>
      <c r="H81" s="164"/>
    </row>
    <row r="82" spans="1:10" ht="17" thickBot="1" x14ac:dyDescent="0.25"/>
    <row r="83" spans="1:10" ht="17" thickBot="1" x14ac:dyDescent="0.25">
      <c r="A83" s="72" t="s">
        <v>1341</v>
      </c>
      <c r="B83" s="50" t="s">
        <v>1342</v>
      </c>
      <c r="C83" s="50"/>
      <c r="D83" s="50" t="s">
        <v>1343</v>
      </c>
      <c r="E83" s="51"/>
    </row>
    <row r="84" spans="1:10" x14ac:dyDescent="0.2">
      <c r="A84" s="392" t="s">
        <v>1344</v>
      </c>
      <c r="B84" s="6" t="s">
        <v>1325</v>
      </c>
      <c r="C84" s="6"/>
      <c r="D84" s="6" t="s">
        <v>1326</v>
      </c>
      <c r="E84" s="7"/>
      <c r="G84" t="s">
        <v>2392</v>
      </c>
      <c r="J84" t="s">
        <v>2394</v>
      </c>
    </row>
    <row r="85" spans="1:10" ht="17" thickBot="1" x14ac:dyDescent="0.25">
      <c r="A85" s="395"/>
      <c r="B85" s="11" t="s">
        <v>1327</v>
      </c>
      <c r="C85" s="11"/>
      <c r="D85" s="11" t="s">
        <v>1328</v>
      </c>
      <c r="E85" s="13"/>
      <c r="G85" t="s">
        <v>2393</v>
      </c>
    </row>
    <row r="86" spans="1:10" x14ac:dyDescent="0.2">
      <c r="A86" s="392" t="s">
        <v>1345</v>
      </c>
      <c r="B86" s="6" t="s">
        <v>1326</v>
      </c>
      <c r="C86" s="6"/>
      <c r="D86" s="6" t="s">
        <v>1325</v>
      </c>
      <c r="E86" s="7"/>
    </row>
    <row r="87" spans="1:10" ht="17" thickBot="1" x14ac:dyDescent="0.25">
      <c r="A87" s="395"/>
      <c r="B87" s="11" t="s">
        <v>1328</v>
      </c>
      <c r="C87" s="11"/>
      <c r="D87" s="11" t="s">
        <v>1327</v>
      </c>
      <c r="E87" s="13"/>
      <c r="G87" t="s">
        <v>2395</v>
      </c>
      <c r="J87" t="s">
        <v>2396</v>
      </c>
    </row>
    <row r="88" spans="1:10" ht="35" thickBot="1" x14ac:dyDescent="0.25">
      <c r="A88" s="183" t="s">
        <v>1346</v>
      </c>
      <c r="B88" s="50" t="s">
        <v>1331</v>
      </c>
      <c r="C88" s="50"/>
      <c r="D88" s="50" t="s">
        <v>1331</v>
      </c>
      <c r="E88" s="51"/>
      <c r="G88" t="s">
        <v>2397</v>
      </c>
      <c r="J88" t="s">
        <v>2398</v>
      </c>
    </row>
    <row r="90" spans="1:10" x14ac:dyDescent="0.2">
      <c r="A90" s="1" t="s">
        <v>1347</v>
      </c>
    </row>
    <row r="91" spans="1:10" x14ac:dyDescent="0.2">
      <c r="A91" s="1" t="s">
        <v>1348</v>
      </c>
    </row>
    <row r="92" spans="1:10" ht="17" thickBot="1" x14ac:dyDescent="0.25"/>
    <row r="93" spans="1:10" ht="17" thickBot="1" x14ac:dyDescent="0.25">
      <c r="A93" s="162" t="s">
        <v>1349</v>
      </c>
      <c r="B93" s="163"/>
      <c r="C93" s="163"/>
      <c r="D93" s="163"/>
      <c r="E93" s="163"/>
      <c r="F93" s="163"/>
      <c r="G93" s="163"/>
      <c r="H93" s="164"/>
    </row>
    <row r="94" spans="1:10" x14ac:dyDescent="0.2">
      <c r="A94" s="4"/>
      <c r="B94" s="167"/>
      <c r="C94" s="167"/>
      <c r="D94" s="167"/>
      <c r="E94" s="167"/>
      <c r="F94" s="167"/>
      <c r="G94" s="167"/>
      <c r="H94" s="167"/>
    </row>
    <row r="95" spans="1:10" x14ac:dyDescent="0.2">
      <c r="A95" s="1" t="s">
        <v>1350</v>
      </c>
      <c r="B95" s="1"/>
      <c r="C95" s="1"/>
      <c r="D95" s="1"/>
      <c r="E95" s="1"/>
      <c r="F95" s="1"/>
      <c r="G95" s="1"/>
      <c r="H95" s="1"/>
    </row>
    <row r="96" spans="1:10" x14ac:dyDescent="0.2">
      <c r="A96" s="1" t="s">
        <v>1351</v>
      </c>
      <c r="B96" s="1"/>
      <c r="C96" s="1"/>
      <c r="D96" s="1"/>
      <c r="E96" s="1"/>
      <c r="F96" s="1"/>
      <c r="G96" s="1"/>
      <c r="H96" s="1"/>
    </row>
    <row r="97" spans="1:9" ht="17" thickBot="1" x14ac:dyDescent="0.25"/>
    <row r="98" spans="1:9" ht="17" thickBot="1" x14ac:dyDescent="0.25">
      <c r="A98" s="168" t="s">
        <v>208</v>
      </c>
      <c r="B98" s="169"/>
      <c r="C98" s="169"/>
      <c r="D98" s="169"/>
      <c r="E98" s="169"/>
      <c r="F98" s="170"/>
      <c r="G98" s="170"/>
      <c r="H98" s="171"/>
    </row>
    <row r="99" spans="1:9" x14ac:dyDescent="0.2">
      <c r="A99" s="1" t="s">
        <v>2402</v>
      </c>
      <c r="B99" s="1"/>
      <c r="C99" s="1"/>
      <c r="D99" s="1"/>
      <c r="E99" s="1"/>
    </row>
    <row r="100" spans="1:9" x14ac:dyDescent="0.2">
      <c r="A100" s="1" t="s">
        <v>1352</v>
      </c>
      <c r="B100" s="1"/>
      <c r="C100" s="1"/>
      <c r="D100" s="1"/>
      <c r="E100" s="1"/>
      <c r="F100" s="89" t="s">
        <v>2399</v>
      </c>
      <c r="G100" s="1"/>
      <c r="H100" s="89" t="s">
        <v>2401</v>
      </c>
      <c r="I100" s="1"/>
    </row>
    <row r="101" spans="1:9" x14ac:dyDescent="0.2">
      <c r="A101" s="1" t="s">
        <v>1353</v>
      </c>
      <c r="B101" s="1"/>
      <c r="C101" s="1"/>
      <c r="D101" s="1"/>
      <c r="E101" s="1"/>
      <c r="F101" s="89" t="s">
        <v>2400</v>
      </c>
      <c r="G101" s="1"/>
      <c r="H101" s="89"/>
      <c r="I101" s="1"/>
    </row>
    <row r="102" spans="1:9" x14ac:dyDescent="0.2">
      <c r="A102" s="1" t="s">
        <v>1354</v>
      </c>
      <c r="B102" s="1"/>
      <c r="C102" s="1"/>
      <c r="D102" s="1"/>
      <c r="E102" s="1"/>
      <c r="F102" s="1"/>
      <c r="G102" s="1"/>
      <c r="H102" s="1"/>
      <c r="I102" s="1"/>
    </row>
    <row r="103" spans="1:9" x14ac:dyDescent="0.2">
      <c r="A103" s="1" t="s">
        <v>1355</v>
      </c>
      <c r="B103" s="1"/>
      <c r="C103" s="1"/>
      <c r="D103" s="1"/>
      <c r="E103" s="1"/>
      <c r="F103" s="1"/>
      <c r="G103" s="1"/>
      <c r="H103" s="1"/>
      <c r="I103" s="1"/>
    </row>
    <row r="104" spans="1:9" x14ac:dyDescent="0.2">
      <c r="A104" s="1" t="s">
        <v>1221</v>
      </c>
      <c r="B104" s="1"/>
      <c r="C104" s="1"/>
      <c r="D104" s="1"/>
      <c r="E104" s="1"/>
      <c r="F104" s="1"/>
      <c r="G104" s="1"/>
      <c r="H104" s="1"/>
      <c r="I104" s="1"/>
    </row>
    <row r="105" spans="1:9" x14ac:dyDescent="0.2">
      <c r="F105" s="1"/>
      <c r="G105" s="1"/>
      <c r="H105" s="1"/>
      <c r="I105" s="1"/>
    </row>
    <row r="106" spans="1:9" x14ac:dyDescent="0.2">
      <c r="A106" s="1" t="s">
        <v>341</v>
      </c>
    </row>
    <row r="107" spans="1:9" ht="17" thickBot="1" x14ac:dyDescent="0.25"/>
    <row r="108" spans="1:9" ht="17" thickBot="1" x14ac:dyDescent="0.25">
      <c r="A108" s="72" t="s">
        <v>1352</v>
      </c>
      <c r="B108" s="184"/>
      <c r="C108" s="184"/>
      <c r="D108" s="184"/>
      <c r="E108" s="184"/>
      <c r="F108" s="184"/>
      <c r="G108" s="184"/>
      <c r="H108" s="185"/>
    </row>
    <row r="109" spans="1:9" x14ac:dyDescent="0.2">
      <c r="A109" s="1" t="s">
        <v>1356</v>
      </c>
    </row>
    <row r="110" spans="1:9" x14ac:dyDescent="0.2">
      <c r="A110" s="1" t="s">
        <v>1357</v>
      </c>
    </row>
    <row r="111" spans="1:9" x14ac:dyDescent="0.2">
      <c r="A111" s="1" t="s">
        <v>1358</v>
      </c>
    </row>
    <row r="112" spans="1:9" x14ac:dyDescent="0.2">
      <c r="A112" s="1" t="s">
        <v>1359</v>
      </c>
    </row>
    <row r="113" spans="1:6" x14ac:dyDescent="0.2">
      <c r="A113" s="1"/>
    </row>
    <row r="114" spans="1:6" x14ac:dyDescent="0.2">
      <c r="F114" s="1" t="s">
        <v>1310</v>
      </c>
    </row>
    <row r="115" spans="1:6" x14ac:dyDescent="0.2">
      <c r="A115" s="3"/>
      <c r="B115" s="3"/>
      <c r="C115" s="3"/>
      <c r="D115" s="3"/>
      <c r="E115" s="3"/>
      <c r="F115" s="3" t="s">
        <v>1095</v>
      </c>
    </row>
    <row r="116" spans="1:6" x14ac:dyDescent="0.2">
      <c r="A116" s="3"/>
      <c r="B116" s="3"/>
      <c r="C116" s="3"/>
      <c r="D116" s="3"/>
      <c r="E116" s="3"/>
      <c r="F116" s="3"/>
    </row>
    <row r="117" spans="1:6" x14ac:dyDescent="0.2">
      <c r="A117" s="3"/>
      <c r="B117" s="3"/>
      <c r="C117" s="3"/>
      <c r="D117" s="3"/>
      <c r="E117" s="3"/>
      <c r="F117" s="3"/>
    </row>
    <row r="118" spans="1:6" x14ac:dyDescent="0.2">
      <c r="A118" s="3"/>
      <c r="B118" s="3"/>
      <c r="C118" s="3"/>
      <c r="D118" s="3"/>
      <c r="E118" s="3"/>
      <c r="F118" s="3"/>
    </row>
    <row r="119" spans="1:6" x14ac:dyDescent="0.2">
      <c r="A119" s="3"/>
      <c r="B119" s="3"/>
      <c r="C119" s="3"/>
      <c r="D119" s="3"/>
      <c r="E119" s="3"/>
      <c r="F119" s="3"/>
    </row>
    <row r="120" spans="1:6" x14ac:dyDescent="0.2">
      <c r="A120" s="3"/>
      <c r="B120" s="3"/>
      <c r="C120" s="3"/>
      <c r="D120" s="3"/>
      <c r="E120" s="3"/>
      <c r="F120" s="3"/>
    </row>
    <row r="121" spans="1:6" x14ac:dyDescent="0.2">
      <c r="A121" s="3"/>
      <c r="B121" s="3"/>
      <c r="C121" s="3"/>
      <c r="D121" s="3"/>
      <c r="E121" s="3"/>
      <c r="F121" s="3"/>
    </row>
    <row r="122" spans="1:6" x14ac:dyDescent="0.2">
      <c r="A122" s="3"/>
      <c r="B122" s="3"/>
      <c r="C122" s="3"/>
      <c r="D122" s="3"/>
      <c r="E122" s="3"/>
      <c r="F122" s="3"/>
    </row>
    <row r="123" spans="1:6" x14ac:dyDescent="0.2">
      <c r="A123" s="3"/>
      <c r="B123" s="3"/>
      <c r="C123" s="3" t="s">
        <v>1311</v>
      </c>
      <c r="D123" s="3"/>
      <c r="E123" s="3"/>
      <c r="F123" s="3"/>
    </row>
    <row r="124" spans="1:6" x14ac:dyDescent="0.2">
      <c r="A124" s="3"/>
      <c r="B124" s="3"/>
      <c r="C124" s="3" t="s">
        <v>1312</v>
      </c>
      <c r="D124" s="3"/>
      <c r="E124" s="3"/>
      <c r="F124" s="3"/>
    </row>
    <row r="125" spans="1:6" x14ac:dyDescent="0.2">
      <c r="A125" s="3"/>
      <c r="B125" s="3"/>
      <c r="C125" s="3"/>
      <c r="D125" s="3"/>
      <c r="E125" s="3"/>
      <c r="F125" s="3"/>
    </row>
    <row r="126" spans="1:6" x14ac:dyDescent="0.2">
      <c r="A126" s="3"/>
      <c r="B126" s="3" t="s">
        <v>1087</v>
      </c>
      <c r="C126" s="3"/>
      <c r="D126" s="3"/>
      <c r="E126" s="3"/>
      <c r="F126" s="3"/>
    </row>
    <row r="127" spans="1:6" x14ac:dyDescent="0.2">
      <c r="A127" s="3"/>
      <c r="B127" s="3" t="s">
        <v>1313</v>
      </c>
      <c r="C127" s="3"/>
      <c r="D127" s="3"/>
      <c r="E127" s="3"/>
      <c r="F127" s="3"/>
    </row>
    <row r="128" spans="1:6" x14ac:dyDescent="0.2">
      <c r="A128" s="3"/>
      <c r="B128" s="3"/>
      <c r="C128" s="3"/>
      <c r="D128" s="3"/>
      <c r="E128" s="3"/>
      <c r="F128" s="3"/>
    </row>
    <row r="129" spans="1:8" ht="17" thickBot="1" x14ac:dyDescent="0.25"/>
    <row r="130" spans="1:8" ht="17" thickBot="1" x14ac:dyDescent="0.25">
      <c r="A130" s="72" t="s">
        <v>1353</v>
      </c>
      <c r="B130" s="50"/>
      <c r="C130" s="50"/>
      <c r="D130" s="50"/>
      <c r="E130" s="50"/>
      <c r="F130" s="184"/>
      <c r="G130" s="184"/>
      <c r="H130" s="185"/>
    </row>
    <row r="131" spans="1:8" x14ac:dyDescent="0.2">
      <c r="A131" s="1" t="s">
        <v>1360</v>
      </c>
      <c r="B131" s="1"/>
      <c r="C131" s="1"/>
      <c r="D131" s="1"/>
      <c r="E131" s="1"/>
    </row>
    <row r="132" spans="1:8" x14ac:dyDescent="0.2">
      <c r="A132" s="1" t="s">
        <v>1361</v>
      </c>
      <c r="B132" s="1"/>
      <c r="C132" s="1"/>
      <c r="D132" s="1"/>
      <c r="E132" s="1"/>
    </row>
    <row r="133" spans="1:8" ht="17" thickBot="1" x14ac:dyDescent="0.25">
      <c r="A133" s="10"/>
      <c r="B133" s="11"/>
      <c r="C133" s="11"/>
      <c r="D133" s="11"/>
      <c r="E133" s="11"/>
    </row>
    <row r="134" spans="1:8" ht="17" thickBot="1" x14ac:dyDescent="0.25">
      <c r="A134" s="72" t="s">
        <v>1341</v>
      </c>
      <c r="B134" s="50" t="s">
        <v>1342</v>
      </c>
      <c r="C134" s="50"/>
      <c r="D134" s="50" t="s">
        <v>1343</v>
      </c>
      <c r="E134" s="51"/>
    </row>
    <row r="135" spans="1:8" x14ac:dyDescent="0.2">
      <c r="A135" s="392" t="s">
        <v>1344</v>
      </c>
      <c r="B135" s="6" t="s">
        <v>1325</v>
      </c>
      <c r="C135" s="6"/>
      <c r="D135" s="6" t="s">
        <v>1326</v>
      </c>
      <c r="E135" s="7"/>
    </row>
    <row r="136" spans="1:8" ht="17" thickBot="1" x14ac:dyDescent="0.25">
      <c r="A136" s="395"/>
      <c r="B136" s="11" t="s">
        <v>1327</v>
      </c>
      <c r="C136" s="11"/>
      <c r="D136" s="11" t="s">
        <v>1328</v>
      </c>
      <c r="E136" s="13"/>
    </row>
    <row r="137" spans="1:8" x14ac:dyDescent="0.2">
      <c r="A137" s="392" t="s">
        <v>1345</v>
      </c>
      <c r="B137" s="6" t="s">
        <v>1326</v>
      </c>
      <c r="C137" s="6"/>
      <c r="D137" s="6" t="s">
        <v>1325</v>
      </c>
      <c r="E137" s="7"/>
    </row>
    <row r="138" spans="1:8" ht="17" thickBot="1" x14ac:dyDescent="0.25">
      <c r="A138" s="395"/>
      <c r="B138" s="11" t="s">
        <v>1328</v>
      </c>
      <c r="C138" s="11"/>
      <c r="D138" s="11" t="s">
        <v>1327</v>
      </c>
      <c r="E138" s="13"/>
    </row>
    <row r="139" spans="1:8" ht="35" thickBot="1" x14ac:dyDescent="0.25">
      <c r="A139" s="183" t="s">
        <v>1346</v>
      </c>
      <c r="B139" s="50" t="s">
        <v>1331</v>
      </c>
      <c r="C139" s="50"/>
      <c r="D139" s="50" t="s">
        <v>1331</v>
      </c>
      <c r="E139" s="51"/>
    </row>
    <row r="141" spans="1:8" x14ac:dyDescent="0.2">
      <c r="A141" s="1" t="s">
        <v>1362</v>
      </c>
    </row>
    <row r="142" spans="1:8" x14ac:dyDescent="0.2">
      <c r="A142" s="1" t="s">
        <v>1363</v>
      </c>
    </row>
    <row r="143" spans="1:8" ht="17" thickBot="1" x14ac:dyDescent="0.25"/>
    <row r="144" spans="1:8" ht="17" thickBot="1" x14ac:dyDescent="0.25">
      <c r="A144" s="72" t="s">
        <v>1354</v>
      </c>
      <c r="B144" s="50"/>
      <c r="C144" s="50"/>
      <c r="D144" s="50"/>
      <c r="E144" s="50"/>
      <c r="F144" s="184"/>
      <c r="G144" s="184"/>
      <c r="H144" s="185"/>
    </row>
    <row r="145" spans="1:8" ht="17" thickBot="1" x14ac:dyDescent="0.25">
      <c r="A145" s="1"/>
      <c r="B145" s="1"/>
      <c r="C145" s="1"/>
      <c r="D145" s="1"/>
      <c r="E145" s="1"/>
    </row>
    <row r="146" spans="1:8" ht="17" thickBot="1" x14ac:dyDescent="0.25">
      <c r="A146" s="72" t="s">
        <v>1321</v>
      </c>
      <c r="B146" s="50" t="s">
        <v>1322</v>
      </c>
      <c r="C146" s="50"/>
      <c r="D146" s="50" t="s">
        <v>1323</v>
      </c>
      <c r="E146" s="51"/>
    </row>
    <row r="147" spans="1:8" x14ac:dyDescent="0.2">
      <c r="A147" s="392" t="s">
        <v>1324</v>
      </c>
      <c r="B147" s="6" t="s">
        <v>1325</v>
      </c>
      <c r="C147" s="6"/>
      <c r="D147" s="6" t="s">
        <v>1326</v>
      </c>
      <c r="E147" s="7"/>
    </row>
    <row r="148" spans="1:8" ht="17" thickBot="1" x14ac:dyDescent="0.25">
      <c r="A148" s="395"/>
      <c r="B148" s="11" t="s">
        <v>1327</v>
      </c>
      <c r="C148" s="11"/>
      <c r="D148" s="11" t="s">
        <v>1328</v>
      </c>
      <c r="E148" s="13"/>
    </row>
    <row r="149" spans="1:8" x14ac:dyDescent="0.2">
      <c r="A149" s="392" t="s">
        <v>1329</v>
      </c>
      <c r="B149" s="6" t="s">
        <v>1326</v>
      </c>
      <c r="C149" s="6"/>
      <c r="D149" s="6" t="s">
        <v>1325</v>
      </c>
      <c r="E149" s="7"/>
    </row>
    <row r="150" spans="1:8" ht="17" thickBot="1" x14ac:dyDescent="0.25">
      <c r="A150" s="395"/>
      <c r="B150" s="11" t="s">
        <v>1328</v>
      </c>
      <c r="C150" s="11"/>
      <c r="D150" s="11" t="s">
        <v>1327</v>
      </c>
      <c r="E150" s="13"/>
    </row>
    <row r="151" spans="1:8" ht="17" thickBot="1" x14ac:dyDescent="0.25">
      <c r="A151" s="37" t="s">
        <v>1330</v>
      </c>
      <c r="B151" s="50" t="s">
        <v>1331</v>
      </c>
      <c r="C151" s="50"/>
      <c r="D151" s="50" t="s">
        <v>1331</v>
      </c>
      <c r="E151" s="51"/>
    </row>
    <row r="152" spans="1:8" x14ac:dyDescent="0.2">
      <c r="A152" s="1"/>
      <c r="B152" s="1"/>
      <c r="C152" s="1"/>
      <c r="D152" s="1"/>
      <c r="E152" s="1"/>
    </row>
    <row r="153" spans="1:8" x14ac:dyDescent="0.2">
      <c r="A153" s="1" t="s">
        <v>1364</v>
      </c>
      <c r="B153" s="1"/>
      <c r="C153" s="1"/>
      <c r="D153" s="1"/>
      <c r="E153" s="1"/>
      <c r="F153" s="1"/>
      <c r="G153" s="1"/>
      <c r="H153" s="1"/>
    </row>
    <row r="154" spans="1:8" ht="17" thickBot="1" x14ac:dyDescent="0.25"/>
    <row r="155" spans="1:8" ht="17" thickBot="1" x14ac:dyDescent="0.25">
      <c r="A155" s="72" t="s">
        <v>1355</v>
      </c>
      <c r="B155" s="50"/>
      <c r="C155" s="50"/>
      <c r="D155" s="50"/>
      <c r="E155" s="50"/>
      <c r="F155" s="184"/>
      <c r="G155" s="184"/>
      <c r="H155" s="185"/>
    </row>
    <row r="157" spans="1:8" x14ac:dyDescent="0.2">
      <c r="A157" s="1" t="s">
        <v>1365</v>
      </c>
    </row>
    <row r="158" spans="1:8" x14ac:dyDescent="0.2">
      <c r="A158" s="1" t="s">
        <v>1366</v>
      </c>
    </row>
    <row r="160" spans="1:8" x14ac:dyDescent="0.2">
      <c r="A160" s="2" t="s">
        <v>1039</v>
      </c>
    </row>
    <row r="165" spans="1:8" ht="17" thickBot="1" x14ac:dyDescent="0.25"/>
    <row r="166" spans="1:8" ht="17" thickBot="1" x14ac:dyDescent="0.25">
      <c r="A166" s="168" t="s">
        <v>1367</v>
      </c>
      <c r="B166" s="169"/>
      <c r="C166" s="169"/>
      <c r="D166" s="169"/>
      <c r="E166" s="169"/>
      <c r="F166" s="170"/>
      <c r="G166" s="170"/>
      <c r="H166" s="171"/>
    </row>
    <row r="167" spans="1:8" x14ac:dyDescent="0.2">
      <c r="A167" s="1" t="s">
        <v>1368</v>
      </c>
    </row>
    <row r="168" spans="1:8" x14ac:dyDescent="0.2">
      <c r="A168" s="1" t="s">
        <v>1369</v>
      </c>
    </row>
    <row r="169" spans="1:8" x14ac:dyDescent="0.2">
      <c r="A169" s="1" t="s">
        <v>1370</v>
      </c>
    </row>
    <row r="170" spans="1:8" x14ac:dyDescent="0.2">
      <c r="A170" s="1" t="s">
        <v>1371</v>
      </c>
    </row>
    <row r="171" spans="1:8" x14ac:dyDescent="0.2">
      <c r="A171" s="1" t="s">
        <v>1372</v>
      </c>
    </row>
    <row r="172" spans="1:8" x14ac:dyDescent="0.2">
      <c r="A172" s="1" t="s">
        <v>1373</v>
      </c>
    </row>
    <row r="174" spans="1:8" x14ac:dyDescent="0.2">
      <c r="A174" s="1" t="s">
        <v>341</v>
      </c>
    </row>
    <row r="175" spans="1:8" ht="17" thickBot="1" x14ac:dyDescent="0.25"/>
    <row r="176" spans="1:8" ht="17" thickBot="1" x14ac:dyDescent="0.25">
      <c r="A176" s="72" t="s">
        <v>1369</v>
      </c>
      <c r="B176" s="184"/>
      <c r="C176" s="184"/>
      <c r="D176" s="184"/>
      <c r="E176" s="184"/>
      <c r="F176" s="184"/>
      <c r="G176" s="184"/>
      <c r="H176" s="185"/>
    </row>
    <row r="177" spans="1:8" s="1" customFormat="1" x14ac:dyDescent="0.2">
      <c r="A177" s="1" t="s">
        <v>1374</v>
      </c>
    </row>
    <row r="178" spans="1:8" x14ac:dyDescent="0.2">
      <c r="A178" s="1" t="s">
        <v>1375</v>
      </c>
    </row>
    <row r="179" spans="1:8" ht="17" thickBot="1" x14ac:dyDescent="0.25"/>
    <row r="180" spans="1:8" ht="17" thickBot="1" x14ac:dyDescent="0.25">
      <c r="A180" s="72" t="s">
        <v>1370</v>
      </c>
      <c r="B180" s="184"/>
      <c r="C180" s="184"/>
      <c r="D180" s="184"/>
      <c r="E180" s="184"/>
      <c r="F180" s="184"/>
      <c r="G180" s="184"/>
      <c r="H180" s="185"/>
    </row>
    <row r="181" spans="1:8" x14ac:dyDescent="0.2">
      <c r="A181" s="1" t="s">
        <v>1376</v>
      </c>
    </row>
    <row r="182" spans="1:8" x14ac:dyDescent="0.2">
      <c r="A182" s="1" t="s">
        <v>1377</v>
      </c>
    </row>
    <row r="183" spans="1:8" x14ac:dyDescent="0.2">
      <c r="A183" s="1" t="s">
        <v>1375</v>
      </c>
    </row>
    <row r="184" spans="1:8" ht="17" thickBot="1" x14ac:dyDescent="0.25">
      <c r="A184" s="1"/>
    </row>
    <row r="185" spans="1:8" ht="17" thickBot="1" x14ac:dyDescent="0.25">
      <c r="A185" s="72" t="s">
        <v>1371</v>
      </c>
      <c r="B185" s="184"/>
      <c r="C185" s="184"/>
      <c r="D185" s="184"/>
      <c r="E185" s="184"/>
      <c r="F185" s="184"/>
      <c r="G185" s="184"/>
      <c r="H185" s="185"/>
    </row>
    <row r="186" spans="1:8" x14ac:dyDescent="0.2">
      <c r="A186" s="1" t="s">
        <v>1378</v>
      </c>
    </row>
    <row r="187" spans="1:8" x14ac:dyDescent="0.2">
      <c r="A187" s="1" t="s">
        <v>1375</v>
      </c>
    </row>
    <row r="188" spans="1:8" ht="17" thickBot="1" x14ac:dyDescent="0.25">
      <c r="A188" s="1"/>
    </row>
    <row r="189" spans="1:8" ht="17" thickBot="1" x14ac:dyDescent="0.25">
      <c r="A189" s="72" t="s">
        <v>1372</v>
      </c>
      <c r="B189" s="184"/>
      <c r="C189" s="184"/>
      <c r="D189" s="184"/>
      <c r="E189" s="184"/>
      <c r="F189" s="184"/>
      <c r="G189" s="184"/>
      <c r="H189" s="185"/>
    </row>
    <row r="190" spans="1:8" x14ac:dyDescent="0.2">
      <c r="A190" s="1" t="s">
        <v>2403</v>
      </c>
    </row>
    <row r="191" spans="1:8" s="1" customFormat="1" x14ac:dyDescent="0.2">
      <c r="A191" s="1" t="s">
        <v>1379</v>
      </c>
      <c r="C191" s="2" t="s">
        <v>1380</v>
      </c>
    </row>
    <row r="192" spans="1:8" ht="17" thickBot="1" x14ac:dyDescent="0.25"/>
    <row r="193" spans="1:8" ht="17" thickBot="1" x14ac:dyDescent="0.25">
      <c r="A193" s="168" t="s">
        <v>1381</v>
      </c>
      <c r="B193" s="169"/>
      <c r="C193" s="169"/>
      <c r="D193" s="169"/>
      <c r="E193" s="169"/>
      <c r="F193" s="170"/>
      <c r="G193" s="170"/>
      <c r="H193" s="171"/>
    </row>
    <row r="194" spans="1:8" x14ac:dyDescent="0.2">
      <c r="A194" s="1" t="s">
        <v>1382</v>
      </c>
    </row>
    <row r="195" spans="1:8" x14ac:dyDescent="0.2">
      <c r="A195" s="1" t="s">
        <v>1383</v>
      </c>
    </row>
    <row r="196" spans="1:8" x14ac:dyDescent="0.2">
      <c r="A196" s="1" t="s">
        <v>1384</v>
      </c>
    </row>
    <row r="197" spans="1:8" x14ac:dyDescent="0.2">
      <c r="A197" s="1" t="s">
        <v>1385</v>
      </c>
    </row>
    <row r="198" spans="1:8" x14ac:dyDescent="0.2">
      <c r="A198" s="1" t="s">
        <v>1386</v>
      </c>
    </row>
    <row r="199" spans="1:8" x14ac:dyDescent="0.2">
      <c r="A199" s="1" t="s">
        <v>1221</v>
      </c>
    </row>
    <row r="200" spans="1:8" ht="17" thickBot="1" x14ac:dyDescent="0.25">
      <c r="A200" s="1"/>
    </row>
    <row r="201" spans="1:8" ht="17" thickBot="1" x14ac:dyDescent="0.25">
      <c r="A201" s="72" t="s">
        <v>1383</v>
      </c>
      <c r="B201" s="184"/>
      <c r="C201" s="184"/>
      <c r="D201" s="184"/>
      <c r="E201" s="184"/>
      <c r="F201" s="184"/>
      <c r="G201" s="184"/>
      <c r="H201" s="185"/>
    </row>
    <row r="202" spans="1:8" x14ac:dyDescent="0.2">
      <c r="A202" s="1" t="s">
        <v>1387</v>
      </c>
    </row>
    <row r="203" spans="1:8" x14ac:dyDescent="0.2">
      <c r="A203" s="1" t="s">
        <v>1388</v>
      </c>
    </row>
    <row r="204" spans="1:8" x14ac:dyDescent="0.2">
      <c r="A204" s="1" t="s">
        <v>1389</v>
      </c>
    </row>
    <row r="205" spans="1:8" ht="17" thickBot="1" x14ac:dyDescent="0.25">
      <c r="A205" s="1"/>
    </row>
    <row r="206" spans="1:8" ht="17" thickBot="1" x14ac:dyDescent="0.25">
      <c r="A206" s="72" t="s">
        <v>1384</v>
      </c>
      <c r="B206" s="184"/>
      <c r="C206" s="184"/>
      <c r="D206" s="184"/>
      <c r="E206" s="184"/>
      <c r="F206" s="184"/>
      <c r="G206" s="184"/>
      <c r="H206" s="185"/>
    </row>
    <row r="207" spans="1:8" x14ac:dyDescent="0.2">
      <c r="A207" s="1" t="s">
        <v>1390</v>
      </c>
    </row>
    <row r="208" spans="1:8" x14ac:dyDescent="0.2">
      <c r="A208" s="1" t="s">
        <v>1391</v>
      </c>
    </row>
    <row r="209" spans="1:8" x14ac:dyDescent="0.2">
      <c r="A209" s="1" t="s">
        <v>1392</v>
      </c>
    </row>
    <row r="210" spans="1:8" ht="17" thickBot="1" x14ac:dyDescent="0.25">
      <c r="A210" s="1"/>
    </row>
    <row r="211" spans="1:8" ht="17" thickBot="1" x14ac:dyDescent="0.25">
      <c r="A211" s="72" t="s">
        <v>1385</v>
      </c>
      <c r="B211" s="184"/>
      <c r="C211" s="184"/>
      <c r="D211" s="184"/>
      <c r="E211" s="184"/>
      <c r="F211" s="184"/>
      <c r="G211" s="184"/>
      <c r="H211" s="185"/>
    </row>
    <row r="212" spans="1:8" x14ac:dyDescent="0.2">
      <c r="A212" s="1" t="s">
        <v>1393</v>
      </c>
    </row>
    <row r="213" spans="1:8" x14ac:dyDescent="0.2">
      <c r="A213" s="1" t="s">
        <v>1394</v>
      </c>
    </row>
    <row r="214" spans="1:8" x14ac:dyDescent="0.2">
      <c r="A214" s="1" t="s">
        <v>1392</v>
      </c>
    </row>
    <row r="215" spans="1:8" ht="17" thickBot="1" x14ac:dyDescent="0.25">
      <c r="A215" s="1"/>
    </row>
    <row r="216" spans="1:8" ht="17" thickBot="1" x14ac:dyDescent="0.25">
      <c r="A216" s="72" t="s">
        <v>1386</v>
      </c>
      <c r="B216" s="184"/>
      <c r="C216" s="184"/>
      <c r="D216" s="184"/>
      <c r="E216" s="184"/>
      <c r="F216" s="184"/>
      <c r="G216" s="184"/>
      <c r="H216" s="185"/>
    </row>
    <row r="217" spans="1:8" x14ac:dyDescent="0.2">
      <c r="A217" s="1" t="s">
        <v>1395</v>
      </c>
    </row>
    <row r="218" spans="1:8" ht="17" thickBot="1" x14ac:dyDescent="0.25">
      <c r="A218" s="1" t="s">
        <v>1392</v>
      </c>
    </row>
    <row r="219" spans="1:8" x14ac:dyDescent="0.2">
      <c r="D219" s="12" t="s">
        <v>1396</v>
      </c>
      <c r="E219" s="6"/>
      <c r="F219" s="6"/>
      <c r="G219" s="7"/>
    </row>
    <row r="220" spans="1:8" ht="17" thickBot="1" x14ac:dyDescent="0.25">
      <c r="A220" s="113" t="s">
        <v>1397</v>
      </c>
      <c r="D220" s="52" t="s">
        <v>1398</v>
      </c>
      <c r="E220" s="11"/>
      <c r="F220" s="11"/>
      <c r="G220" s="13"/>
    </row>
    <row r="221" spans="1:8" ht="17" thickBot="1" x14ac:dyDescent="0.25"/>
    <row r="222" spans="1:8" ht="17" thickBot="1" x14ac:dyDescent="0.25">
      <c r="A222" s="168" t="s">
        <v>1399</v>
      </c>
      <c r="B222" s="169"/>
      <c r="C222" s="169"/>
      <c r="D222" s="169"/>
      <c r="E222" s="169"/>
      <c r="F222" s="170"/>
      <c r="G222" s="170"/>
      <c r="H222" s="171"/>
    </row>
    <row r="223" spans="1:8" x14ac:dyDescent="0.2">
      <c r="A223" s="1" t="s">
        <v>1400</v>
      </c>
    </row>
    <row r="224" spans="1:8" x14ac:dyDescent="0.2">
      <c r="A224" s="1" t="s">
        <v>1401</v>
      </c>
    </row>
    <row r="225" spans="1:1" x14ac:dyDescent="0.2">
      <c r="A225" s="1" t="s">
        <v>1402</v>
      </c>
    </row>
    <row r="226" spans="1:1" x14ac:dyDescent="0.2">
      <c r="A226" s="1" t="s">
        <v>1403</v>
      </c>
    </row>
    <row r="227" spans="1:1" x14ac:dyDescent="0.2">
      <c r="A227" s="1" t="s">
        <v>1404</v>
      </c>
    </row>
    <row r="228" spans="1:1" x14ac:dyDescent="0.2">
      <c r="A228" s="1" t="s">
        <v>1405</v>
      </c>
    </row>
    <row r="229" spans="1:1" x14ac:dyDescent="0.2">
      <c r="A229" s="1"/>
    </row>
    <row r="230" spans="1:1" x14ac:dyDescent="0.2">
      <c r="A230" s="1" t="s">
        <v>341</v>
      </c>
    </row>
    <row r="231" spans="1:1" x14ac:dyDescent="0.2">
      <c r="A231" s="1"/>
    </row>
    <row r="232" spans="1:1" x14ac:dyDescent="0.2">
      <c r="A232" s="1" t="s">
        <v>1406</v>
      </c>
    </row>
    <row r="233" spans="1:1" x14ac:dyDescent="0.2">
      <c r="A233" s="1" t="s">
        <v>1407</v>
      </c>
    </row>
    <row r="234" spans="1:1" x14ac:dyDescent="0.2">
      <c r="A234" s="1"/>
    </row>
    <row r="235" spans="1:1" x14ac:dyDescent="0.2">
      <c r="A235" s="1" t="s">
        <v>1408</v>
      </c>
    </row>
    <row r="236" spans="1:1" x14ac:dyDescent="0.2">
      <c r="A236" s="1" t="s">
        <v>1409</v>
      </c>
    </row>
    <row r="237" spans="1:1" x14ac:dyDescent="0.2">
      <c r="A237" s="1"/>
    </row>
    <row r="238" spans="1:1" x14ac:dyDescent="0.2">
      <c r="A238" s="1" t="s">
        <v>1410</v>
      </c>
    </row>
    <row r="239" spans="1:1" x14ac:dyDescent="0.2">
      <c r="A239" s="113" t="s">
        <v>1411</v>
      </c>
    </row>
    <row r="240" spans="1:1" ht="17" thickBot="1" x14ac:dyDescent="0.25"/>
    <row r="241" spans="1:8" ht="17" thickBot="1" x14ac:dyDescent="0.25">
      <c r="A241" s="168" t="s">
        <v>1412</v>
      </c>
      <c r="B241" s="169"/>
      <c r="C241" s="169"/>
      <c r="D241" s="169"/>
      <c r="E241" s="169"/>
      <c r="F241" s="170"/>
      <c r="G241" s="170"/>
      <c r="H241" s="171"/>
    </row>
    <row r="242" spans="1:8" x14ac:dyDescent="0.2">
      <c r="A242" s="1" t="s">
        <v>1413</v>
      </c>
    </row>
    <row r="243" spans="1:8" x14ac:dyDescent="0.2">
      <c r="A243" s="1" t="s">
        <v>1414</v>
      </c>
    </row>
    <row r="244" spans="1:8" x14ac:dyDescent="0.2">
      <c r="A244" s="1" t="s">
        <v>1415</v>
      </c>
    </row>
    <row r="245" spans="1:8" x14ac:dyDescent="0.2">
      <c r="A245" s="1" t="s">
        <v>1416</v>
      </c>
    </row>
    <row r="246" spans="1:8" x14ac:dyDescent="0.2">
      <c r="A246" s="1" t="s">
        <v>1417</v>
      </c>
    </row>
    <row r="247" spans="1:8" x14ac:dyDescent="0.2">
      <c r="A247" s="1" t="s">
        <v>1418</v>
      </c>
    </row>
    <row r="248" spans="1:8" x14ac:dyDescent="0.2">
      <c r="A248" s="1" t="s">
        <v>1419</v>
      </c>
    </row>
    <row r="249" spans="1:8" x14ac:dyDescent="0.2">
      <c r="A249" s="1"/>
    </row>
    <row r="250" spans="1:8" x14ac:dyDescent="0.2">
      <c r="A250" s="1" t="s">
        <v>341</v>
      </c>
    </row>
    <row r="251" spans="1:8" x14ac:dyDescent="0.2">
      <c r="A251" s="1" t="s">
        <v>1420</v>
      </c>
    </row>
    <row r="252" spans="1:8" x14ac:dyDescent="0.2">
      <c r="A252" s="1" t="s">
        <v>1421</v>
      </c>
    </row>
    <row r="253" spans="1:8" ht="17" thickBot="1" x14ac:dyDescent="0.25">
      <c r="A253" s="1"/>
    </row>
    <row r="254" spans="1:8" ht="17" thickBot="1" x14ac:dyDescent="0.25">
      <c r="A254" s="168" t="s">
        <v>1422</v>
      </c>
      <c r="B254" s="169"/>
      <c r="C254" s="169"/>
      <c r="D254" s="169"/>
      <c r="E254" s="169"/>
      <c r="F254" s="170"/>
      <c r="G254" s="170"/>
      <c r="H254" s="171"/>
    </row>
    <row r="255" spans="1:8" x14ac:dyDescent="0.2">
      <c r="A255" s="1" t="s">
        <v>1423</v>
      </c>
    </row>
    <row r="256" spans="1:8" x14ac:dyDescent="0.2">
      <c r="A256" s="1" t="s">
        <v>1424</v>
      </c>
    </row>
    <row r="257" spans="1:8" x14ac:dyDescent="0.2">
      <c r="A257" s="1" t="s">
        <v>1425</v>
      </c>
    </row>
    <row r="258" spans="1:8" x14ac:dyDescent="0.2">
      <c r="A258" s="1" t="s">
        <v>1426</v>
      </c>
    </row>
    <row r="259" spans="1:8" x14ac:dyDescent="0.2">
      <c r="A259" s="1" t="s">
        <v>1427</v>
      </c>
    </row>
    <row r="260" spans="1:8" x14ac:dyDescent="0.2">
      <c r="A260" s="1" t="s">
        <v>1428</v>
      </c>
    </row>
    <row r="261" spans="1:8" x14ac:dyDescent="0.2">
      <c r="A261" s="1" t="s">
        <v>1429</v>
      </c>
    </row>
    <row r="262" spans="1:8" x14ac:dyDescent="0.2">
      <c r="A262" s="1" t="s">
        <v>1430</v>
      </c>
    </row>
    <row r="264" spans="1:8" x14ac:dyDescent="0.2">
      <c r="A264" s="1" t="s">
        <v>341</v>
      </c>
    </row>
    <row r="265" spans="1:8" x14ac:dyDescent="0.2">
      <c r="A265" s="1" t="s">
        <v>1431</v>
      </c>
    </row>
    <row r="266" spans="1:8" x14ac:dyDescent="0.2">
      <c r="A266" s="1" t="s">
        <v>1432</v>
      </c>
    </row>
    <row r="269" spans="1:8" ht="17" thickBot="1" x14ac:dyDescent="0.25"/>
    <row r="270" spans="1:8" ht="17" thickBot="1" x14ac:dyDescent="0.25">
      <c r="A270" s="168" t="s">
        <v>1433</v>
      </c>
      <c r="B270" s="169"/>
      <c r="C270" s="169"/>
      <c r="D270" s="169"/>
      <c r="E270" s="169"/>
      <c r="F270" s="170"/>
      <c r="G270" s="170"/>
      <c r="H270" s="171"/>
    </row>
    <row r="271" spans="1:8" x14ac:dyDescent="0.2">
      <c r="A271" s="1" t="s">
        <v>1434</v>
      </c>
      <c r="B271" s="1"/>
      <c r="C271" s="1"/>
      <c r="D271" s="1"/>
      <c r="E271" s="1"/>
      <c r="F271" s="1"/>
    </row>
    <row r="272" spans="1:8" ht="17" thickBot="1" x14ac:dyDescent="0.25">
      <c r="A272" s="1"/>
      <c r="B272" s="1"/>
      <c r="C272" s="1"/>
      <c r="D272" s="1"/>
      <c r="E272" s="1"/>
      <c r="F272" s="1"/>
    </row>
    <row r="273" spans="1:8" x14ac:dyDescent="0.2">
      <c r="A273" s="172" t="s">
        <v>1435</v>
      </c>
      <c r="B273" s="6" t="s">
        <v>861</v>
      </c>
      <c r="C273" s="6" t="s">
        <v>861</v>
      </c>
      <c r="D273" s="6" t="s">
        <v>861</v>
      </c>
      <c r="E273" s="6" t="s">
        <v>861</v>
      </c>
      <c r="F273" s="7" t="s">
        <v>861</v>
      </c>
    </row>
    <row r="274" spans="1:8" ht="17" thickBot="1" x14ac:dyDescent="0.25">
      <c r="A274" s="173" t="s">
        <v>1436</v>
      </c>
      <c r="B274" s="11">
        <v>2</v>
      </c>
      <c r="C274" s="11">
        <v>4</v>
      </c>
      <c r="D274" s="11">
        <v>6</v>
      </c>
      <c r="E274" s="11">
        <v>8</v>
      </c>
      <c r="F274" s="13">
        <v>10</v>
      </c>
    </row>
    <row r="275" spans="1:8" x14ac:dyDescent="0.2">
      <c r="A275" s="174">
        <v>100</v>
      </c>
      <c r="B275" s="175">
        <v>20</v>
      </c>
      <c r="C275" s="176">
        <v>18</v>
      </c>
      <c r="D275" s="176">
        <v>17</v>
      </c>
      <c r="E275" s="176">
        <v>15</v>
      </c>
      <c r="F275" s="177">
        <v>9</v>
      </c>
    </row>
    <row r="276" spans="1:8" x14ac:dyDescent="0.2">
      <c r="A276" s="174">
        <v>200</v>
      </c>
      <c r="B276" s="178">
        <v>15</v>
      </c>
      <c r="C276" s="71">
        <v>14</v>
      </c>
      <c r="D276" s="71">
        <v>13</v>
      </c>
      <c r="E276" s="71">
        <v>10</v>
      </c>
      <c r="F276" s="179">
        <v>8</v>
      </c>
    </row>
    <row r="277" spans="1:8" x14ac:dyDescent="0.2">
      <c r="A277" s="174">
        <v>300</v>
      </c>
      <c r="B277" s="178">
        <v>10</v>
      </c>
      <c r="C277" s="71">
        <v>8</v>
      </c>
      <c r="D277" s="71">
        <v>7</v>
      </c>
      <c r="E277" s="71">
        <v>6</v>
      </c>
      <c r="F277" s="179">
        <v>2</v>
      </c>
    </row>
    <row r="278" spans="1:8" ht="17" thickBot="1" x14ac:dyDescent="0.25">
      <c r="A278" s="173">
        <v>400</v>
      </c>
      <c r="B278" s="180">
        <v>5</v>
      </c>
      <c r="C278" s="181">
        <v>4</v>
      </c>
      <c r="D278" s="181">
        <v>3</v>
      </c>
      <c r="E278" s="181">
        <v>4</v>
      </c>
      <c r="F278" s="182">
        <v>0</v>
      </c>
    </row>
    <row r="280" spans="1:8" x14ac:dyDescent="0.2">
      <c r="A280" s="1" t="s">
        <v>1437</v>
      </c>
      <c r="E280" s="3" t="s">
        <v>832</v>
      </c>
      <c r="F280" s="1" t="s">
        <v>1438</v>
      </c>
      <c r="G280" s="1"/>
      <c r="H280" s="1"/>
    </row>
    <row r="281" spans="1:8" x14ac:dyDescent="0.2">
      <c r="A281" s="1" t="s">
        <v>1426</v>
      </c>
      <c r="E281" s="1"/>
      <c r="F281" s="1" t="s">
        <v>1439</v>
      </c>
      <c r="G281" s="1"/>
      <c r="H281" s="1"/>
    </row>
    <row r="282" spans="1:8" x14ac:dyDescent="0.2">
      <c r="A282" s="1" t="s">
        <v>1427</v>
      </c>
      <c r="E282" s="1"/>
      <c r="F282" s="1" t="s">
        <v>1440</v>
      </c>
      <c r="G282" s="1"/>
      <c r="H282" s="1"/>
    </row>
    <row r="283" spans="1:8" x14ac:dyDescent="0.2">
      <c r="A283" s="1" t="s">
        <v>1428</v>
      </c>
    </row>
    <row r="284" spans="1:8" x14ac:dyDescent="0.2">
      <c r="A284" s="1" t="s">
        <v>1429</v>
      </c>
    </row>
    <row r="285" spans="1:8" x14ac:dyDescent="0.2">
      <c r="A285" s="1" t="s">
        <v>1430</v>
      </c>
    </row>
    <row r="286" spans="1:8" x14ac:dyDescent="0.2">
      <c r="A286" s="1"/>
    </row>
    <row r="287" spans="1:8" x14ac:dyDescent="0.2">
      <c r="A287" s="1" t="s">
        <v>341</v>
      </c>
    </row>
    <row r="288" spans="1:8" x14ac:dyDescent="0.2">
      <c r="A288" s="1"/>
    </row>
    <row r="289" spans="1:8" x14ac:dyDescent="0.2">
      <c r="A289" s="1" t="s">
        <v>1441</v>
      </c>
    </row>
    <row r="290" spans="1:8" x14ac:dyDescent="0.2">
      <c r="A290" s="1" t="s">
        <v>1442</v>
      </c>
    </row>
    <row r="291" spans="1:8" ht="17" thickBot="1" x14ac:dyDescent="0.25">
      <c r="A291" s="1"/>
    </row>
    <row r="292" spans="1:8" ht="17" thickBot="1" x14ac:dyDescent="0.25">
      <c r="A292" s="168" t="s">
        <v>1443</v>
      </c>
      <c r="B292" s="169"/>
      <c r="C292" s="169"/>
      <c r="D292" s="169"/>
      <c r="E292" s="169"/>
      <c r="F292" s="170"/>
      <c r="G292" s="170"/>
      <c r="H292" s="171"/>
    </row>
    <row r="293" spans="1:8" x14ac:dyDescent="0.2">
      <c r="A293" s="1" t="s">
        <v>1444</v>
      </c>
      <c r="B293" s="1"/>
      <c r="C293" s="1"/>
      <c r="D293" s="1"/>
      <c r="E293" s="1"/>
      <c r="F293" s="1"/>
    </row>
    <row r="294" spans="1:8" ht="17" thickBot="1" x14ac:dyDescent="0.25">
      <c r="A294" s="1"/>
      <c r="B294" s="1"/>
      <c r="C294" s="1"/>
      <c r="D294" s="1"/>
      <c r="E294" s="1"/>
      <c r="F294" s="1"/>
    </row>
    <row r="295" spans="1:8" x14ac:dyDescent="0.2">
      <c r="A295" s="172" t="s">
        <v>1435</v>
      </c>
      <c r="B295" s="6" t="s">
        <v>861</v>
      </c>
      <c r="C295" s="6" t="s">
        <v>861</v>
      </c>
      <c r="D295" s="6" t="s">
        <v>861</v>
      </c>
      <c r="E295" s="6" t="s">
        <v>861</v>
      </c>
      <c r="F295" s="7" t="s">
        <v>861</v>
      </c>
    </row>
    <row r="296" spans="1:8" ht="17" thickBot="1" x14ac:dyDescent="0.25">
      <c r="A296" s="173" t="s">
        <v>1436</v>
      </c>
      <c r="B296" s="11">
        <v>2</v>
      </c>
      <c r="C296" s="11">
        <v>4</v>
      </c>
      <c r="D296" s="11">
        <v>6</v>
      </c>
      <c r="E296" s="11">
        <v>8</v>
      </c>
      <c r="F296" s="13">
        <v>10</v>
      </c>
    </row>
    <row r="297" spans="1:8" x14ac:dyDescent="0.2">
      <c r="A297" s="174">
        <v>400</v>
      </c>
      <c r="B297" s="175">
        <v>20</v>
      </c>
      <c r="C297" s="176">
        <v>18</v>
      </c>
      <c r="D297" s="176">
        <v>17</v>
      </c>
      <c r="E297" s="176">
        <v>15</v>
      </c>
      <c r="F297" s="177">
        <v>9</v>
      </c>
    </row>
    <row r="298" spans="1:8" x14ac:dyDescent="0.2">
      <c r="A298" s="174">
        <v>300</v>
      </c>
      <c r="B298" s="178">
        <v>15</v>
      </c>
      <c r="C298" s="71">
        <v>14</v>
      </c>
      <c r="D298" s="71">
        <v>13</v>
      </c>
      <c r="E298" s="71">
        <v>10</v>
      </c>
      <c r="F298" s="179">
        <v>8</v>
      </c>
    </row>
    <row r="299" spans="1:8" x14ac:dyDescent="0.2">
      <c r="A299" s="174">
        <v>200</v>
      </c>
      <c r="B299" s="178">
        <v>10</v>
      </c>
      <c r="C299" s="71">
        <v>8</v>
      </c>
      <c r="D299" s="71">
        <v>7</v>
      </c>
      <c r="E299" s="71">
        <v>6</v>
      </c>
      <c r="F299" s="179">
        <v>2</v>
      </c>
    </row>
    <row r="300" spans="1:8" ht="17" thickBot="1" x14ac:dyDescent="0.25">
      <c r="A300" s="173">
        <v>100</v>
      </c>
      <c r="B300" s="180">
        <v>5</v>
      </c>
      <c r="C300" s="181">
        <v>4</v>
      </c>
      <c r="D300" s="181">
        <v>3</v>
      </c>
      <c r="E300" s="181">
        <v>4</v>
      </c>
      <c r="F300" s="182">
        <v>0</v>
      </c>
    </row>
    <row r="302" spans="1:8" x14ac:dyDescent="0.2">
      <c r="A302" s="1" t="s">
        <v>1445</v>
      </c>
      <c r="E302" s="3"/>
      <c r="F302" s="1"/>
      <c r="G302" s="1"/>
      <c r="H302" s="1"/>
    </row>
    <row r="303" spans="1:8" x14ac:dyDescent="0.2">
      <c r="A303" s="1" t="s">
        <v>1426</v>
      </c>
      <c r="E303" s="1"/>
      <c r="F303" s="1"/>
      <c r="G303" s="1"/>
      <c r="H303" s="1"/>
    </row>
    <row r="304" spans="1:8" x14ac:dyDescent="0.2">
      <c r="A304" s="1" t="s">
        <v>1427</v>
      </c>
      <c r="E304" s="1"/>
      <c r="F304" s="1"/>
      <c r="G304" s="1"/>
      <c r="H304" s="1"/>
    </row>
    <row r="305" spans="1:8" x14ac:dyDescent="0.2">
      <c r="A305" s="1" t="s">
        <v>1428</v>
      </c>
    </row>
    <row r="306" spans="1:8" x14ac:dyDescent="0.2">
      <c r="A306" s="1" t="s">
        <v>1429</v>
      </c>
    </row>
    <row r="307" spans="1:8" x14ac:dyDescent="0.2">
      <c r="A307" s="1" t="s">
        <v>1430</v>
      </c>
    </row>
    <row r="308" spans="1:8" x14ac:dyDescent="0.2">
      <c r="A308" s="1"/>
    </row>
    <row r="309" spans="1:8" x14ac:dyDescent="0.2">
      <c r="A309" s="1" t="s">
        <v>341</v>
      </c>
    </row>
    <row r="310" spans="1:8" x14ac:dyDescent="0.2">
      <c r="A310" s="1" t="s">
        <v>1446</v>
      </c>
    </row>
    <row r="311" spans="1:8" x14ac:dyDescent="0.2">
      <c r="A311" s="1" t="s">
        <v>1447</v>
      </c>
    </row>
    <row r="312" spans="1:8" x14ac:dyDescent="0.2">
      <c r="A312" s="1" t="s">
        <v>1448</v>
      </c>
    </row>
    <row r="313" spans="1:8" x14ac:dyDescent="0.2">
      <c r="A313" s="1" t="s">
        <v>1449</v>
      </c>
    </row>
    <row r="314" spans="1:8" ht="17" thickBot="1" x14ac:dyDescent="0.25">
      <c r="A314" s="1"/>
    </row>
    <row r="315" spans="1:8" ht="17" thickBot="1" x14ac:dyDescent="0.25">
      <c r="A315" s="168" t="s">
        <v>1450</v>
      </c>
      <c r="B315" s="169"/>
      <c r="C315" s="169"/>
      <c r="D315" s="169"/>
      <c r="E315" s="169"/>
      <c r="F315" s="170"/>
      <c r="G315" s="170"/>
      <c r="H315" s="171"/>
    </row>
    <row r="316" spans="1:8" x14ac:dyDescent="0.2">
      <c r="A316" s="1" t="s">
        <v>1451</v>
      </c>
    </row>
    <row r="317" spans="1:8" x14ac:dyDescent="0.2">
      <c r="A317" s="1" t="s">
        <v>1452</v>
      </c>
    </row>
    <row r="318" spans="1:8" x14ac:dyDescent="0.2">
      <c r="A318" s="1" t="s">
        <v>1453</v>
      </c>
    </row>
    <row r="319" spans="1:8" x14ac:dyDescent="0.2">
      <c r="A319" s="1" t="s">
        <v>1417</v>
      </c>
    </row>
    <row r="320" spans="1:8" x14ac:dyDescent="0.2">
      <c r="A320" s="1" t="s">
        <v>1454</v>
      </c>
    </row>
    <row r="321" spans="1:8" x14ac:dyDescent="0.2">
      <c r="A321" s="1" t="s">
        <v>1455</v>
      </c>
    </row>
    <row r="322" spans="1:8" x14ac:dyDescent="0.2">
      <c r="A322" s="1"/>
    </row>
    <row r="323" spans="1:8" x14ac:dyDescent="0.2">
      <c r="A323" s="1" t="s">
        <v>341</v>
      </c>
    </row>
    <row r="324" spans="1:8" x14ac:dyDescent="0.2">
      <c r="A324" s="1" t="s">
        <v>1456</v>
      </c>
    </row>
    <row r="325" spans="1:8" x14ac:dyDescent="0.2">
      <c r="A325" s="1"/>
    </row>
    <row r="326" spans="1:8" x14ac:dyDescent="0.2">
      <c r="A326" s="1" t="s">
        <v>1457</v>
      </c>
    </row>
    <row r="327" spans="1:8" ht="17" thickBot="1" x14ac:dyDescent="0.25">
      <c r="A327" s="1"/>
    </row>
    <row r="328" spans="1:8" ht="17" thickBot="1" x14ac:dyDescent="0.25">
      <c r="A328" s="168" t="s">
        <v>1458</v>
      </c>
      <c r="B328" s="169"/>
      <c r="C328" s="169"/>
      <c r="D328" s="169"/>
      <c r="E328" s="169"/>
      <c r="F328" s="170"/>
      <c r="G328" s="170"/>
      <c r="H328" s="171"/>
    </row>
    <row r="329" spans="1:8" x14ac:dyDescent="0.2">
      <c r="A329" s="1" t="s">
        <v>1459</v>
      </c>
    </row>
    <row r="330" spans="1:8" x14ac:dyDescent="0.2">
      <c r="A330" s="1" t="s">
        <v>1460</v>
      </c>
    </row>
    <row r="331" spans="1:8" x14ac:dyDescent="0.2">
      <c r="A331" s="1" t="s">
        <v>1461</v>
      </c>
    </row>
    <row r="332" spans="1:8" x14ac:dyDescent="0.2">
      <c r="A332" s="1" t="s">
        <v>1462</v>
      </c>
    </row>
    <row r="333" spans="1:8" x14ac:dyDescent="0.2">
      <c r="A333" s="1" t="s">
        <v>1463</v>
      </c>
    </row>
    <row r="334" spans="1:8" x14ac:dyDescent="0.2">
      <c r="A334" s="1" t="s">
        <v>1464</v>
      </c>
    </row>
    <row r="335" spans="1:8" x14ac:dyDescent="0.2">
      <c r="A335" s="1"/>
    </row>
    <row r="336" spans="1:8" x14ac:dyDescent="0.2">
      <c r="A336" s="1" t="s">
        <v>341</v>
      </c>
    </row>
    <row r="337" spans="1:8" x14ac:dyDescent="0.2">
      <c r="A337" s="1" t="s">
        <v>1465</v>
      </c>
    </row>
    <row r="338" spans="1:8" x14ac:dyDescent="0.2">
      <c r="A338" s="1"/>
      <c r="B338" s="1" t="s">
        <v>1466</v>
      </c>
    </row>
    <row r="339" spans="1:8" x14ac:dyDescent="0.2">
      <c r="A339" s="1"/>
      <c r="B339" s="1" t="s">
        <v>1467</v>
      </c>
    </row>
    <row r="340" spans="1:8" x14ac:dyDescent="0.2">
      <c r="A340" s="1"/>
      <c r="B340" s="1" t="s">
        <v>1468</v>
      </c>
    </row>
    <row r="341" spans="1:8" x14ac:dyDescent="0.2">
      <c r="A341" s="1"/>
    </row>
    <row r="342" spans="1:8" x14ac:dyDescent="0.2">
      <c r="A342" s="4" t="s">
        <v>1469</v>
      </c>
    </row>
    <row r="343" spans="1:8" x14ac:dyDescent="0.2">
      <c r="A343" s="1" t="s">
        <v>1258</v>
      </c>
    </row>
    <row r="344" spans="1:8" x14ac:dyDescent="0.2">
      <c r="A344" s="1"/>
    </row>
    <row r="345" spans="1:8" ht="17" thickBot="1" x14ac:dyDescent="0.25"/>
    <row r="346" spans="1:8" ht="17" thickBot="1" x14ac:dyDescent="0.25">
      <c r="A346" s="168" t="s">
        <v>1470</v>
      </c>
      <c r="B346" s="169"/>
      <c r="C346" s="169"/>
      <c r="D346" s="169"/>
      <c r="E346" s="169"/>
      <c r="F346" s="170"/>
      <c r="G346" s="170"/>
      <c r="H346" s="171"/>
    </row>
    <row r="347" spans="1:8" x14ac:dyDescent="0.2">
      <c r="A347" s="1" t="s">
        <v>1471</v>
      </c>
    </row>
    <row r="348" spans="1:8" x14ac:dyDescent="0.2">
      <c r="A348" s="1" t="s">
        <v>1472</v>
      </c>
    </row>
    <row r="349" spans="1:8" x14ac:dyDescent="0.2">
      <c r="A349" s="1" t="s">
        <v>1473</v>
      </c>
    </row>
    <row r="350" spans="1:8" x14ac:dyDescent="0.2">
      <c r="A350" s="1" t="s">
        <v>1417</v>
      </c>
    </row>
    <row r="351" spans="1:8" x14ac:dyDescent="0.2">
      <c r="A351" s="1" t="s">
        <v>2408</v>
      </c>
    </row>
    <row r="352" spans="1:8" x14ac:dyDescent="0.2">
      <c r="A352" s="1" t="s">
        <v>1474</v>
      </c>
    </row>
    <row r="354" spans="1:8" x14ac:dyDescent="0.2">
      <c r="A354" s="1" t="s">
        <v>341</v>
      </c>
    </row>
    <row r="356" spans="1:8" x14ac:dyDescent="0.2">
      <c r="A356" s="1" t="s">
        <v>2404</v>
      </c>
    </row>
    <row r="357" spans="1:8" x14ac:dyDescent="0.2">
      <c r="A357" s="1" t="s">
        <v>2405</v>
      </c>
      <c r="B357" s="1"/>
      <c r="C357" s="1"/>
      <c r="D357" s="1"/>
      <c r="E357" s="1"/>
      <c r="F357" s="1"/>
      <c r="G357" s="1"/>
      <c r="H357" s="1"/>
    </row>
    <row r="358" spans="1:8" x14ac:dyDescent="0.2">
      <c r="A358" s="1" t="s">
        <v>2406</v>
      </c>
      <c r="B358" s="1"/>
      <c r="C358" s="1"/>
      <c r="D358" s="1"/>
      <c r="E358" s="1"/>
      <c r="F358" s="1"/>
      <c r="G358" s="1"/>
      <c r="H358" s="1"/>
    </row>
    <row r="359" spans="1:8" x14ac:dyDescent="0.2">
      <c r="A359" s="1" t="s">
        <v>2407</v>
      </c>
      <c r="B359" s="1"/>
      <c r="C359" s="1"/>
      <c r="D359" s="1"/>
      <c r="E359" s="1"/>
      <c r="F359" s="1"/>
      <c r="G359" s="1"/>
      <c r="H359" s="1"/>
    </row>
    <row r="365" spans="1:8" ht="17" thickBot="1" x14ac:dyDescent="0.25"/>
    <row r="366" spans="1:8" ht="17" thickBot="1" x14ac:dyDescent="0.25">
      <c r="A366" s="168" t="s">
        <v>1475</v>
      </c>
      <c r="B366" s="169"/>
      <c r="C366" s="313" t="s">
        <v>1476</v>
      </c>
      <c r="D366" s="169"/>
      <c r="E366" s="169"/>
      <c r="F366" s="170"/>
      <c r="G366" s="170"/>
      <c r="H366" s="171"/>
    </row>
    <row r="367" spans="1:8" x14ac:dyDescent="0.2">
      <c r="A367" s="1" t="s">
        <v>1477</v>
      </c>
    </row>
    <row r="368" spans="1:8" x14ac:dyDescent="0.2">
      <c r="A368" s="1" t="s">
        <v>1460</v>
      </c>
    </row>
    <row r="369" spans="1:8" x14ac:dyDescent="0.2">
      <c r="A369" s="1" t="s">
        <v>1461</v>
      </c>
    </row>
    <row r="370" spans="1:8" x14ac:dyDescent="0.2">
      <c r="A370" s="1" t="s">
        <v>1462</v>
      </c>
    </row>
    <row r="371" spans="1:8" x14ac:dyDescent="0.2">
      <c r="A371" s="1" t="s">
        <v>1463</v>
      </c>
    </row>
    <row r="372" spans="1:8" x14ac:dyDescent="0.2">
      <c r="A372" s="1" t="s">
        <v>1464</v>
      </c>
    </row>
    <row r="377" spans="1:8" ht="17" thickBot="1" x14ac:dyDescent="0.25"/>
    <row r="378" spans="1:8" ht="17" thickBot="1" x14ac:dyDescent="0.25">
      <c r="A378" s="168" t="s">
        <v>1478</v>
      </c>
      <c r="B378" s="169"/>
      <c r="C378" s="169" t="s">
        <v>1476</v>
      </c>
      <c r="D378" s="169"/>
      <c r="E378" s="169"/>
      <c r="F378" s="170"/>
      <c r="G378" s="170"/>
      <c r="H378" s="171"/>
    </row>
    <row r="379" spans="1:8" x14ac:dyDescent="0.2">
      <c r="A379" s="1" t="s">
        <v>1479</v>
      </c>
    </row>
    <row r="380" spans="1:8" x14ac:dyDescent="0.2">
      <c r="A380" s="1" t="s">
        <v>1460</v>
      </c>
      <c r="C380" s="369"/>
    </row>
    <row r="381" spans="1:8" x14ac:dyDescent="0.2">
      <c r="A381" s="1" t="s">
        <v>1461</v>
      </c>
    </row>
    <row r="382" spans="1:8" x14ac:dyDescent="0.2">
      <c r="A382" s="1" t="s">
        <v>1462</v>
      </c>
    </row>
    <row r="383" spans="1:8" x14ac:dyDescent="0.2">
      <c r="A383" s="1" t="s">
        <v>1463</v>
      </c>
    </row>
    <row r="384" spans="1:8" x14ac:dyDescent="0.2">
      <c r="A384" s="1" t="s">
        <v>1464</v>
      </c>
    </row>
    <row r="385" spans="1:8" x14ac:dyDescent="0.2">
      <c r="A385" s="1"/>
    </row>
    <row r="386" spans="1:8" x14ac:dyDescent="0.2">
      <c r="A386" s="1"/>
    </row>
    <row r="387" spans="1:8" ht="17" thickBot="1" x14ac:dyDescent="0.25"/>
    <row r="388" spans="1:8" ht="17" thickBot="1" x14ac:dyDescent="0.25">
      <c r="A388" s="168" t="s">
        <v>1480</v>
      </c>
      <c r="B388" s="169"/>
      <c r="C388" s="169" t="s">
        <v>1476</v>
      </c>
      <c r="D388" s="169"/>
      <c r="E388" s="169"/>
      <c r="F388" s="170"/>
      <c r="G388" s="170"/>
      <c r="H388" s="171"/>
    </row>
    <row r="389" spans="1:8" x14ac:dyDescent="0.2">
      <c r="A389" s="1" t="s">
        <v>1481</v>
      </c>
    </row>
    <row r="390" spans="1:8" x14ac:dyDescent="0.2">
      <c r="A390" s="1" t="s">
        <v>1482</v>
      </c>
    </row>
    <row r="391" spans="1:8" x14ac:dyDescent="0.2">
      <c r="A391" s="1" t="s">
        <v>1483</v>
      </c>
    </row>
    <row r="392" spans="1:8" x14ac:dyDescent="0.2">
      <c r="A392" s="1" t="s">
        <v>1484</v>
      </c>
    </row>
    <row r="393" spans="1:8" x14ac:dyDescent="0.2">
      <c r="A393" s="1" t="s">
        <v>1485</v>
      </c>
    </row>
    <row r="394" spans="1:8" x14ac:dyDescent="0.2">
      <c r="A394" s="1" t="s">
        <v>1486</v>
      </c>
    </row>
    <row r="397" spans="1:8" x14ac:dyDescent="0.2">
      <c r="A397" s="1" t="s">
        <v>1487</v>
      </c>
      <c r="B397" s="1"/>
      <c r="C397" s="1"/>
      <c r="D397" s="1"/>
      <c r="E397" s="1"/>
      <c r="F397" s="1"/>
      <c r="G397" s="1"/>
      <c r="H397" s="1"/>
    </row>
    <row r="398" spans="1:8" x14ac:dyDescent="0.2">
      <c r="A398" s="1" t="s">
        <v>1475</v>
      </c>
      <c r="B398" s="1" t="s">
        <v>1488</v>
      </c>
      <c r="C398" s="1"/>
      <c r="D398" s="1"/>
      <c r="E398" s="1"/>
      <c r="F398" s="1"/>
      <c r="G398" s="1"/>
      <c r="H398" s="1"/>
    </row>
    <row r="399" spans="1:8" x14ac:dyDescent="0.2">
      <c r="A399" s="1" t="s">
        <v>1478</v>
      </c>
      <c r="B399" s="1" t="s">
        <v>1489</v>
      </c>
      <c r="C399" s="1"/>
      <c r="D399" s="1"/>
      <c r="E399" s="1"/>
      <c r="F399" s="1"/>
      <c r="G399" s="1"/>
      <c r="H399" s="1"/>
    </row>
    <row r="400" spans="1:8" x14ac:dyDescent="0.2">
      <c r="A400" s="1" t="s">
        <v>1480</v>
      </c>
      <c r="B400" s="1" t="s">
        <v>1490</v>
      </c>
      <c r="C400" s="1"/>
      <c r="D400" s="1"/>
      <c r="E400" s="1"/>
      <c r="F400" s="1"/>
      <c r="G400" s="1"/>
      <c r="H400" s="1"/>
    </row>
    <row r="401" spans="1:8" ht="17" thickBot="1" x14ac:dyDescent="0.25"/>
    <row r="402" spans="1:8" x14ac:dyDescent="0.2">
      <c r="A402" s="5" t="s">
        <v>2409</v>
      </c>
      <c r="B402" s="314"/>
      <c r="C402" s="314"/>
      <c r="D402" s="314"/>
      <c r="E402" s="314"/>
      <c r="F402" s="314"/>
      <c r="G402" s="314"/>
      <c r="H402" s="315"/>
    </row>
    <row r="403" spans="1:8" x14ac:dyDescent="0.2">
      <c r="A403" s="8" t="s">
        <v>2410</v>
      </c>
      <c r="H403" s="316"/>
    </row>
    <row r="404" spans="1:8" x14ac:dyDescent="0.2">
      <c r="A404" s="8" t="s">
        <v>2411</v>
      </c>
      <c r="H404" s="316"/>
    </row>
    <row r="405" spans="1:8" x14ac:dyDescent="0.2">
      <c r="A405" s="8" t="s">
        <v>2412</v>
      </c>
      <c r="H405" s="316"/>
    </row>
    <row r="406" spans="1:8" x14ac:dyDescent="0.2">
      <c r="A406" s="8" t="s">
        <v>2413</v>
      </c>
      <c r="H406" s="316"/>
    </row>
    <row r="407" spans="1:8" x14ac:dyDescent="0.2">
      <c r="A407" s="8" t="s">
        <v>2414</v>
      </c>
      <c r="H407" s="316"/>
    </row>
    <row r="408" spans="1:8" ht="17" thickBot="1" x14ac:dyDescent="0.25">
      <c r="A408" s="10" t="s">
        <v>2415</v>
      </c>
      <c r="B408" s="317"/>
      <c r="C408" s="317"/>
      <c r="D408" s="317"/>
      <c r="E408" s="317"/>
      <c r="F408" s="317"/>
      <c r="G408" s="317"/>
      <c r="H408" s="318"/>
    </row>
  </sheetData>
  <mergeCells count="8">
    <mergeCell ref="A137:A138"/>
    <mergeCell ref="A147:A148"/>
    <mergeCell ref="A149:A150"/>
    <mergeCell ref="A40:A41"/>
    <mergeCell ref="A42:A43"/>
    <mergeCell ref="A84:A85"/>
    <mergeCell ref="A86:A87"/>
    <mergeCell ref="A135:A136"/>
  </mergeCells>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6302A-6B3A-F243-A927-3A97EB3A3FA8}">
  <dimension ref="A1:M711"/>
  <sheetViews>
    <sheetView rightToLeft="1" topLeftCell="A710" zoomScale="150" zoomScaleNormal="150" workbookViewId="0">
      <selection activeCell="A719" sqref="A719:XFD1041"/>
    </sheetView>
  </sheetViews>
  <sheetFormatPr baseColWidth="10" defaultColWidth="10.83203125" defaultRowHeight="16" x14ac:dyDescent="0.2"/>
  <cols>
    <col min="1" max="1" width="11.83203125" style="1" customWidth="1"/>
    <col min="2" max="16384" width="10.83203125" style="1"/>
  </cols>
  <sheetData>
    <row r="1" spans="1:8" x14ac:dyDescent="0.2">
      <c r="A1" s="4" t="s">
        <v>3441</v>
      </c>
      <c r="B1" s="4"/>
      <c r="C1" s="4"/>
      <c r="D1" s="4"/>
      <c r="E1" s="4"/>
      <c r="F1" s="4"/>
      <c r="G1" s="14"/>
      <c r="H1" s="140">
        <v>45770</v>
      </c>
    </row>
    <row r="2" spans="1:8" ht="17" thickBot="1" x14ac:dyDescent="0.25"/>
    <row r="3" spans="1:8" x14ac:dyDescent="0.2">
      <c r="A3" s="134" t="s">
        <v>967</v>
      </c>
      <c r="B3" s="186"/>
      <c r="C3" s="186"/>
      <c r="D3" s="186"/>
      <c r="E3" s="186"/>
      <c r="F3" s="186"/>
      <c r="G3" s="186"/>
      <c r="H3" s="187"/>
    </row>
    <row r="4" spans="1:8" x14ac:dyDescent="0.2">
      <c r="A4" s="8" t="s">
        <v>1491</v>
      </c>
      <c r="H4" s="9"/>
    </row>
    <row r="5" spans="1:8" x14ac:dyDescent="0.2">
      <c r="A5" s="8" t="s">
        <v>1492</v>
      </c>
      <c r="H5" s="9"/>
    </row>
    <row r="6" spans="1:8" x14ac:dyDescent="0.2">
      <c r="A6" s="8"/>
      <c r="H6" s="9"/>
    </row>
    <row r="7" spans="1:8" x14ac:dyDescent="0.2">
      <c r="A7" s="8" t="s">
        <v>1493</v>
      </c>
      <c r="H7" s="9"/>
    </row>
    <row r="8" spans="1:8" x14ac:dyDescent="0.2">
      <c r="A8" s="8" t="s">
        <v>1494</v>
      </c>
      <c r="H8" s="9"/>
    </row>
    <row r="9" spans="1:8" x14ac:dyDescent="0.2">
      <c r="A9" s="8"/>
      <c r="H9" s="9"/>
    </row>
    <row r="10" spans="1:8" x14ac:dyDescent="0.2">
      <c r="A10" s="8" t="s">
        <v>3442</v>
      </c>
      <c r="H10" s="9"/>
    </row>
    <row r="11" spans="1:8" x14ac:dyDescent="0.2">
      <c r="A11" s="8"/>
      <c r="B11" s="1" t="s">
        <v>3443</v>
      </c>
      <c r="H11" s="9"/>
    </row>
    <row r="12" spans="1:8" x14ac:dyDescent="0.2">
      <c r="A12" s="8"/>
      <c r="D12" s="1" t="s">
        <v>3444</v>
      </c>
      <c r="H12" s="9"/>
    </row>
    <row r="13" spans="1:8" x14ac:dyDescent="0.2">
      <c r="A13" s="8"/>
      <c r="D13" s="1" t="s">
        <v>3445</v>
      </c>
      <c r="H13" s="9"/>
    </row>
    <row r="14" spans="1:8" x14ac:dyDescent="0.2">
      <c r="A14" s="8"/>
      <c r="H14" s="9"/>
    </row>
    <row r="15" spans="1:8" x14ac:dyDescent="0.2">
      <c r="A15" s="8" t="s">
        <v>1495</v>
      </c>
      <c r="H15" s="9"/>
    </row>
    <row r="16" spans="1:8" x14ac:dyDescent="0.2">
      <c r="A16" s="8" t="s">
        <v>1496</v>
      </c>
      <c r="H16" s="9"/>
    </row>
    <row r="17" spans="1:8" x14ac:dyDescent="0.2">
      <c r="A17" s="8" t="s">
        <v>1497</v>
      </c>
      <c r="H17" s="9"/>
    </row>
    <row r="18" spans="1:8" x14ac:dyDescent="0.2">
      <c r="A18" s="8"/>
      <c r="H18" s="9"/>
    </row>
    <row r="19" spans="1:8" x14ac:dyDescent="0.2">
      <c r="A19" s="8" t="s">
        <v>3446</v>
      </c>
      <c r="H19" s="9"/>
    </row>
    <row r="20" spans="1:8" x14ac:dyDescent="0.2">
      <c r="A20" s="8"/>
      <c r="B20" s="1" t="s">
        <v>3447</v>
      </c>
      <c r="H20" s="9"/>
    </row>
    <row r="21" spans="1:8" x14ac:dyDescent="0.2">
      <c r="A21" s="8"/>
      <c r="D21" s="1" t="s">
        <v>3448</v>
      </c>
      <c r="H21" s="9"/>
    </row>
    <row r="22" spans="1:8" ht="17" thickBot="1" x14ac:dyDescent="0.25">
      <c r="A22" s="10"/>
      <c r="B22" s="11"/>
      <c r="C22" s="11"/>
      <c r="D22" s="11" t="s">
        <v>3449</v>
      </c>
      <c r="E22" s="11"/>
      <c r="F22" s="11"/>
      <c r="G22" s="11"/>
      <c r="H22" s="13"/>
    </row>
    <row r="23" spans="1:8" ht="17" thickBot="1" x14ac:dyDescent="0.25"/>
    <row r="24" spans="1:8" x14ac:dyDescent="0.2">
      <c r="A24" s="134" t="s">
        <v>1498</v>
      </c>
      <c r="B24" s="186"/>
      <c r="C24" s="186"/>
      <c r="D24" s="186"/>
      <c r="E24" s="186"/>
      <c r="F24" s="186"/>
      <c r="G24" s="186"/>
      <c r="H24" s="187"/>
    </row>
    <row r="25" spans="1:8" x14ac:dyDescent="0.2">
      <c r="A25" s="8" t="s">
        <v>1499</v>
      </c>
      <c r="H25" s="9"/>
    </row>
    <row r="26" spans="1:8" ht="17" thickBot="1" x14ac:dyDescent="0.25">
      <c r="A26" s="52" t="s">
        <v>1500</v>
      </c>
      <c r="B26" s="11"/>
      <c r="C26" s="11"/>
      <c r="D26" s="11"/>
      <c r="E26" s="11"/>
      <c r="F26" s="11"/>
      <c r="G26" s="11"/>
      <c r="H26" s="13"/>
    </row>
    <row r="27" spans="1:8" x14ac:dyDescent="0.2">
      <c r="A27" s="4"/>
    </row>
    <row r="28" spans="1:8" x14ac:dyDescent="0.2">
      <c r="A28" s="4" t="s">
        <v>3450</v>
      </c>
    </row>
    <row r="29" spans="1:8" x14ac:dyDescent="0.2">
      <c r="A29" s="4"/>
      <c r="B29" s="1" t="s">
        <v>3451</v>
      </c>
    </row>
    <row r="30" spans="1:8" x14ac:dyDescent="0.2">
      <c r="A30" s="4"/>
    </row>
    <row r="31" spans="1:8" x14ac:dyDescent="0.2">
      <c r="A31" s="4" t="s">
        <v>3452</v>
      </c>
    </row>
    <row r="32" spans="1:8" x14ac:dyDescent="0.2">
      <c r="A32" s="4"/>
      <c r="B32" s="1" t="s">
        <v>3453</v>
      </c>
    </row>
    <row r="34" spans="1:8" x14ac:dyDescent="0.2">
      <c r="A34" s="4" t="s">
        <v>3454</v>
      </c>
    </row>
    <row r="35" spans="1:8" x14ac:dyDescent="0.2">
      <c r="B35" s="1" t="s">
        <v>3455</v>
      </c>
    </row>
    <row r="37" spans="1:8" x14ac:dyDescent="0.2">
      <c r="A37" s="4" t="s">
        <v>3456</v>
      </c>
    </row>
    <row r="38" spans="1:8" x14ac:dyDescent="0.2">
      <c r="B38" s="1" t="s">
        <v>3457</v>
      </c>
    </row>
    <row r="39" spans="1:8" ht="17" thickBot="1" x14ac:dyDescent="0.25"/>
    <row r="40" spans="1:8" x14ac:dyDescent="0.2">
      <c r="A40" s="134" t="s">
        <v>1501</v>
      </c>
      <c r="B40" s="135"/>
      <c r="C40" s="135"/>
      <c r="D40" s="135"/>
      <c r="E40" s="135"/>
      <c r="F40" s="135"/>
      <c r="G40" s="135"/>
      <c r="H40" s="136"/>
    </row>
    <row r="41" spans="1:8" ht="17" thickBot="1" x14ac:dyDescent="0.25">
      <c r="A41" s="8"/>
      <c r="H41" s="9"/>
    </row>
    <row r="42" spans="1:8" x14ac:dyDescent="0.2">
      <c r="A42" s="8"/>
      <c r="C42" s="419" t="s">
        <v>1502</v>
      </c>
      <c r="D42" s="420"/>
      <c r="E42" s="419" t="s">
        <v>1503</v>
      </c>
      <c r="F42" s="420"/>
      <c r="H42" s="9"/>
    </row>
    <row r="43" spans="1:8" ht="17" thickBot="1" x14ac:dyDescent="0.25">
      <c r="A43" s="8"/>
      <c r="C43" s="137" t="s">
        <v>1504</v>
      </c>
      <c r="D43" s="138" t="s">
        <v>1505</v>
      </c>
      <c r="E43" s="52" t="s">
        <v>1504</v>
      </c>
      <c r="F43" s="85" t="s">
        <v>1505</v>
      </c>
      <c r="H43" s="9"/>
    </row>
    <row r="44" spans="1:8" x14ac:dyDescent="0.2">
      <c r="A44" s="192" t="s">
        <v>1506</v>
      </c>
      <c r="B44" s="200" t="s">
        <v>1507</v>
      </c>
      <c r="C44" s="219" t="s">
        <v>1508</v>
      </c>
      <c r="D44" s="320" t="s">
        <v>1509</v>
      </c>
      <c r="E44" s="370" t="s">
        <v>1510</v>
      </c>
      <c r="F44" s="222" t="s">
        <v>1509</v>
      </c>
      <c r="H44" s="9"/>
    </row>
    <row r="45" spans="1:8" ht="37" x14ac:dyDescent="0.2">
      <c r="A45" s="322" t="s">
        <v>1511</v>
      </c>
      <c r="B45" s="323" t="s">
        <v>1512</v>
      </c>
      <c r="C45" s="319" t="s">
        <v>3459</v>
      </c>
      <c r="D45" s="371" t="s">
        <v>3460</v>
      </c>
      <c r="E45" s="321" t="s">
        <v>3461</v>
      </c>
      <c r="F45" s="371" t="s">
        <v>3462</v>
      </c>
      <c r="H45" s="9"/>
    </row>
    <row r="46" spans="1:8" ht="34" x14ac:dyDescent="0.2">
      <c r="A46" s="322" t="s">
        <v>1517</v>
      </c>
      <c r="B46" s="323" t="s">
        <v>1518</v>
      </c>
      <c r="C46" s="319" t="s">
        <v>1513</v>
      </c>
      <c r="D46" s="371" t="s">
        <v>3463</v>
      </c>
      <c r="E46" s="321" t="s">
        <v>1515</v>
      </c>
      <c r="F46" s="371" t="s">
        <v>3464</v>
      </c>
      <c r="H46" s="9"/>
    </row>
    <row r="47" spans="1:8" x14ac:dyDescent="0.2">
      <c r="A47" s="375" t="s">
        <v>1519</v>
      </c>
      <c r="B47" s="376">
        <v>1</v>
      </c>
      <c r="C47" s="377" t="s">
        <v>1513</v>
      </c>
      <c r="D47" s="378" t="s">
        <v>3458</v>
      </c>
      <c r="E47" s="379" t="s">
        <v>1515</v>
      </c>
      <c r="F47" s="378" t="s">
        <v>3466</v>
      </c>
      <c r="G47" s="360" t="s">
        <v>3465</v>
      </c>
      <c r="H47" s="374"/>
    </row>
    <row r="48" spans="1:8" ht="31" x14ac:dyDescent="0.2">
      <c r="A48" s="322" t="s">
        <v>1521</v>
      </c>
      <c r="B48" s="323" t="s">
        <v>1522</v>
      </c>
      <c r="C48" s="373" t="s">
        <v>3467</v>
      </c>
      <c r="D48" s="324">
        <v>0</v>
      </c>
      <c r="E48" s="319" t="s">
        <v>1524</v>
      </c>
      <c r="F48" s="324" t="s">
        <v>1525</v>
      </c>
      <c r="H48" s="9"/>
    </row>
    <row r="49" spans="1:8" ht="32" thickBot="1" x14ac:dyDescent="0.25">
      <c r="A49" s="322" t="s">
        <v>1526</v>
      </c>
      <c r="B49" s="323" t="s">
        <v>1527</v>
      </c>
      <c r="C49" s="325" t="s">
        <v>1528</v>
      </c>
      <c r="D49" s="372" t="s">
        <v>1516</v>
      </c>
      <c r="E49" s="325" t="s">
        <v>1528</v>
      </c>
      <c r="F49" s="372" t="s">
        <v>1514</v>
      </c>
      <c r="H49" s="9"/>
    </row>
    <row r="50" spans="1:8" x14ac:dyDescent="0.2">
      <c r="A50" s="8"/>
      <c r="H50" s="9"/>
    </row>
    <row r="51" spans="1:8" x14ac:dyDescent="0.2">
      <c r="A51" s="8" t="s">
        <v>1529</v>
      </c>
      <c r="H51" s="9"/>
    </row>
    <row r="52" spans="1:8" ht="17" thickBot="1" x14ac:dyDescent="0.25">
      <c r="A52" s="10" t="s">
        <v>1530</v>
      </c>
      <c r="B52" s="11"/>
      <c r="C52" s="11"/>
      <c r="D52" s="11"/>
      <c r="E52" s="11"/>
      <c r="F52" s="11"/>
      <c r="G52" s="11"/>
      <c r="H52" s="13"/>
    </row>
    <row r="53" spans="1:8" customFormat="1" x14ac:dyDescent="0.2"/>
    <row r="54" spans="1:8" x14ac:dyDescent="0.2">
      <c r="A54" s="2" t="s">
        <v>208</v>
      </c>
      <c r="B54" s="2"/>
      <c r="C54" s="2"/>
      <c r="D54" s="2"/>
      <c r="E54" s="2"/>
      <c r="F54" s="2"/>
      <c r="G54" s="2"/>
      <c r="H54" s="2"/>
    </row>
    <row r="55" spans="1:8" x14ac:dyDescent="0.2">
      <c r="A55" s="1" t="s">
        <v>1531</v>
      </c>
    </row>
    <row r="56" spans="1:8" x14ac:dyDescent="0.2">
      <c r="A56" s="1" t="s">
        <v>1532</v>
      </c>
    </row>
    <row r="57" spans="1:8" x14ac:dyDescent="0.2">
      <c r="A57" s="1" t="s">
        <v>1533</v>
      </c>
    </row>
    <row r="58" spans="1:8" x14ac:dyDescent="0.2">
      <c r="A58" s="1" t="s">
        <v>1534</v>
      </c>
    </row>
    <row r="59" spans="1:8" x14ac:dyDescent="0.2">
      <c r="A59" s="1" t="s">
        <v>1535</v>
      </c>
    </row>
    <row r="60" spans="1:8" x14ac:dyDescent="0.2">
      <c r="A60" s="1" t="s">
        <v>1536</v>
      </c>
    </row>
    <row r="62" spans="1:8" x14ac:dyDescent="0.2">
      <c r="A62" s="4" t="s">
        <v>341</v>
      </c>
    </row>
    <row r="64" spans="1:8" x14ac:dyDescent="0.2">
      <c r="A64" s="1" t="s">
        <v>1537</v>
      </c>
      <c r="H64" s="1" t="s">
        <v>1538</v>
      </c>
    </row>
    <row r="65" spans="1:8" ht="17" thickBot="1" x14ac:dyDescent="0.25"/>
    <row r="66" spans="1:8" x14ac:dyDescent="0.2">
      <c r="C66" s="419" t="s">
        <v>1502</v>
      </c>
      <c r="D66" s="420"/>
      <c r="E66" s="419" t="s">
        <v>1503</v>
      </c>
      <c r="F66" s="420"/>
    </row>
    <row r="67" spans="1:8" ht="17" thickBot="1" x14ac:dyDescent="0.25">
      <c r="C67" s="137" t="s">
        <v>1504</v>
      </c>
      <c r="D67" s="138" t="s">
        <v>1505</v>
      </c>
      <c r="E67" s="52" t="s">
        <v>1504</v>
      </c>
      <c r="F67" s="85" t="s">
        <v>1505</v>
      </c>
    </row>
    <row r="68" spans="1:8" x14ac:dyDescent="0.2">
      <c r="A68" s="192" t="s">
        <v>1506</v>
      </c>
      <c r="B68" s="191" t="s">
        <v>1507</v>
      </c>
      <c r="C68" s="219" t="s">
        <v>1508</v>
      </c>
      <c r="D68" s="220" t="s">
        <v>1509</v>
      </c>
      <c r="E68" s="221" t="s">
        <v>1510</v>
      </c>
      <c r="F68" s="222" t="s">
        <v>1509</v>
      </c>
    </row>
    <row r="69" spans="1:8" x14ac:dyDescent="0.2">
      <c r="A69" s="193" t="s">
        <v>1511</v>
      </c>
      <c r="B69" s="15" t="s">
        <v>1512</v>
      </c>
      <c r="C69" s="188" t="s">
        <v>1513</v>
      </c>
      <c r="D69" s="194" t="s">
        <v>1514</v>
      </c>
      <c r="E69" s="189" t="s">
        <v>1515</v>
      </c>
      <c r="F69" s="189" t="s">
        <v>1516</v>
      </c>
    </row>
    <row r="70" spans="1:8" x14ac:dyDescent="0.2">
      <c r="A70" s="193" t="s">
        <v>1517</v>
      </c>
      <c r="B70" s="15" t="s">
        <v>1518</v>
      </c>
      <c r="C70" s="188" t="s">
        <v>1513</v>
      </c>
      <c r="D70" s="189" t="s">
        <v>1516</v>
      </c>
      <c r="E70" s="189" t="s">
        <v>1515</v>
      </c>
      <c r="F70" s="189" t="s">
        <v>1514</v>
      </c>
    </row>
    <row r="71" spans="1:8" x14ac:dyDescent="0.2">
      <c r="A71" s="195" t="s">
        <v>1519</v>
      </c>
      <c r="B71" s="15">
        <v>1</v>
      </c>
      <c r="C71" s="188" t="s">
        <v>1513</v>
      </c>
      <c r="D71" s="153" t="s">
        <v>1520</v>
      </c>
      <c r="E71" s="189" t="s">
        <v>1515</v>
      </c>
      <c r="F71" s="153" t="s">
        <v>1520</v>
      </c>
    </row>
    <row r="72" spans="1:8" x14ac:dyDescent="0.2">
      <c r="A72" s="193" t="s">
        <v>1521</v>
      </c>
      <c r="B72" s="15" t="s">
        <v>1522</v>
      </c>
      <c r="C72" s="188" t="s">
        <v>1523</v>
      </c>
      <c r="D72" s="15">
        <v>0</v>
      </c>
      <c r="E72" s="188" t="s">
        <v>1524</v>
      </c>
      <c r="F72" s="15" t="s">
        <v>1525</v>
      </c>
    </row>
    <row r="73" spans="1:8" ht="31" x14ac:dyDescent="0.2">
      <c r="A73" s="193" t="s">
        <v>1526</v>
      </c>
      <c r="B73" s="15" t="s">
        <v>1527</v>
      </c>
      <c r="C73" s="190" t="s">
        <v>1528</v>
      </c>
      <c r="D73" s="189" t="s">
        <v>1516</v>
      </c>
      <c r="E73" s="190" t="s">
        <v>1528</v>
      </c>
      <c r="F73" s="189" t="s">
        <v>1514</v>
      </c>
    </row>
    <row r="75" spans="1:8" x14ac:dyDescent="0.2">
      <c r="A75" s="1" t="s">
        <v>1539</v>
      </c>
    </row>
    <row r="77" spans="1:8" x14ac:dyDescent="0.2">
      <c r="A77" s="1" t="s">
        <v>1540</v>
      </c>
    </row>
    <row r="80" spans="1:8" x14ac:dyDescent="0.2">
      <c r="A80" s="2" t="s">
        <v>1367</v>
      </c>
      <c r="B80" s="2"/>
      <c r="C80" s="2"/>
      <c r="D80" s="2"/>
      <c r="E80" s="2"/>
      <c r="F80" s="2"/>
      <c r="G80" s="2"/>
      <c r="H80" s="2"/>
    </row>
    <row r="81" spans="1:6" x14ac:dyDescent="0.2">
      <c r="A81" s="1" t="s">
        <v>1541</v>
      </c>
    </row>
    <row r="82" spans="1:6" x14ac:dyDescent="0.2">
      <c r="A82" s="1" t="s">
        <v>1542</v>
      </c>
    </row>
    <row r="83" spans="1:6" x14ac:dyDescent="0.2">
      <c r="A83" s="1" t="s">
        <v>1543</v>
      </c>
    </row>
    <row r="84" spans="1:6" x14ac:dyDescent="0.2">
      <c r="A84" s="1" t="s">
        <v>1544</v>
      </c>
    </row>
    <row r="85" spans="1:6" x14ac:dyDescent="0.2">
      <c r="A85" s="1" t="s">
        <v>1545</v>
      </c>
    </row>
    <row r="86" spans="1:6" x14ac:dyDescent="0.2">
      <c r="A86" s="1" t="s">
        <v>1546</v>
      </c>
    </row>
    <row r="87" spans="1:6" x14ac:dyDescent="0.2">
      <c r="A87" s="1" t="s">
        <v>1547</v>
      </c>
    </row>
    <row r="89" spans="1:6" ht="17" thickBot="1" x14ac:dyDescent="0.25">
      <c r="A89" s="1" t="s">
        <v>341</v>
      </c>
    </row>
    <row r="90" spans="1:6" x14ac:dyDescent="0.2">
      <c r="C90" s="419" t="s">
        <v>1502</v>
      </c>
      <c r="D90" s="420"/>
      <c r="E90" s="419" t="s">
        <v>1503</v>
      </c>
      <c r="F90" s="420"/>
    </row>
    <row r="91" spans="1:6" ht="17" thickBot="1" x14ac:dyDescent="0.25">
      <c r="C91" s="137" t="s">
        <v>1504</v>
      </c>
      <c r="D91" s="138" t="s">
        <v>1505</v>
      </c>
      <c r="E91" s="52" t="s">
        <v>1504</v>
      </c>
      <c r="F91" s="85" t="s">
        <v>1505</v>
      </c>
    </row>
    <row r="92" spans="1:6" x14ac:dyDescent="0.2">
      <c r="A92" s="192" t="s">
        <v>1506</v>
      </c>
      <c r="B92" s="191" t="s">
        <v>1507</v>
      </c>
      <c r="C92" s="219" t="s">
        <v>1508</v>
      </c>
      <c r="D92" s="220" t="s">
        <v>1509</v>
      </c>
      <c r="E92" s="221" t="s">
        <v>1510</v>
      </c>
      <c r="F92" s="222" t="s">
        <v>1509</v>
      </c>
    </row>
    <row r="93" spans="1:6" x14ac:dyDescent="0.2">
      <c r="A93" s="193" t="s">
        <v>1511</v>
      </c>
      <c r="B93" s="15" t="s">
        <v>1512</v>
      </c>
      <c r="C93" s="188" t="s">
        <v>1513</v>
      </c>
      <c r="D93" s="194" t="s">
        <v>1514</v>
      </c>
      <c r="E93" s="189" t="s">
        <v>1515</v>
      </c>
      <c r="F93" s="189" t="s">
        <v>1516</v>
      </c>
    </row>
    <row r="94" spans="1:6" x14ac:dyDescent="0.2">
      <c r="A94" s="193" t="s">
        <v>1517</v>
      </c>
      <c r="B94" s="15" t="s">
        <v>1518</v>
      </c>
      <c r="C94" s="188" t="s">
        <v>1513</v>
      </c>
      <c r="D94" s="189" t="s">
        <v>1516</v>
      </c>
      <c r="E94" s="189" t="s">
        <v>1515</v>
      </c>
      <c r="F94" s="189" t="s">
        <v>1514</v>
      </c>
    </row>
    <row r="95" spans="1:6" x14ac:dyDescent="0.2">
      <c r="A95" s="193" t="s">
        <v>1519</v>
      </c>
      <c r="B95" s="15">
        <v>1</v>
      </c>
      <c r="C95" s="188" t="s">
        <v>1513</v>
      </c>
      <c r="D95" s="15" t="s">
        <v>1520</v>
      </c>
      <c r="E95" s="189" t="s">
        <v>1515</v>
      </c>
      <c r="F95" s="15" t="s">
        <v>1520</v>
      </c>
    </row>
    <row r="96" spans="1:6" x14ac:dyDescent="0.2">
      <c r="A96" s="193" t="s">
        <v>1521</v>
      </c>
      <c r="B96" s="15" t="s">
        <v>1522</v>
      </c>
      <c r="C96" s="188" t="s">
        <v>1523</v>
      </c>
      <c r="D96" s="15">
        <v>0</v>
      </c>
      <c r="E96" s="188" t="s">
        <v>1524</v>
      </c>
      <c r="F96" s="15" t="s">
        <v>1525</v>
      </c>
    </row>
    <row r="97" spans="1:8" ht="31" x14ac:dyDescent="0.2">
      <c r="A97" s="193" t="s">
        <v>1526</v>
      </c>
      <c r="B97" s="15" t="s">
        <v>1527</v>
      </c>
      <c r="C97" s="196" t="s">
        <v>1528</v>
      </c>
      <c r="D97" s="189" t="s">
        <v>1516</v>
      </c>
      <c r="E97" s="196" t="s">
        <v>1528</v>
      </c>
      <c r="F97" s="189" t="s">
        <v>1514</v>
      </c>
    </row>
    <row r="99" spans="1:8" x14ac:dyDescent="0.2">
      <c r="A99" s="1" t="s">
        <v>1548</v>
      </c>
    </row>
    <row r="101" spans="1:8" x14ac:dyDescent="0.2">
      <c r="A101" s="1" t="s">
        <v>1540</v>
      </c>
    </row>
    <row r="103" spans="1:8" x14ac:dyDescent="0.2">
      <c r="A103" s="2" t="s">
        <v>1381</v>
      </c>
      <c r="B103" s="2"/>
      <c r="C103" s="2"/>
      <c r="D103" s="2"/>
      <c r="E103" s="2"/>
      <c r="F103" s="2"/>
      <c r="G103" s="2"/>
      <c r="H103" s="2"/>
    </row>
    <row r="104" spans="1:8" x14ac:dyDescent="0.2">
      <c r="A104" s="1" t="s">
        <v>1549</v>
      </c>
    </row>
    <row r="105" spans="1:8" x14ac:dyDescent="0.2">
      <c r="A105" s="1" t="s">
        <v>1550</v>
      </c>
    </row>
    <row r="106" spans="1:8" x14ac:dyDescent="0.2">
      <c r="A106" s="1" t="s">
        <v>1551</v>
      </c>
    </row>
    <row r="107" spans="1:8" x14ac:dyDescent="0.2">
      <c r="A107" s="1" t="s">
        <v>1552</v>
      </c>
    </row>
    <row r="108" spans="1:8" x14ac:dyDescent="0.2">
      <c r="A108" s="1" t="s">
        <v>1553</v>
      </c>
    </row>
    <row r="109" spans="1:8" x14ac:dyDescent="0.2">
      <c r="A109" s="1" t="s">
        <v>1554</v>
      </c>
    </row>
    <row r="110" spans="1:8" x14ac:dyDescent="0.2">
      <c r="A110" s="1" t="s">
        <v>1486</v>
      </c>
    </row>
    <row r="112" spans="1:8" ht="17" thickBot="1" x14ac:dyDescent="0.25">
      <c r="A112" s="4" t="s">
        <v>341</v>
      </c>
    </row>
    <row r="113" spans="1:6" x14ac:dyDescent="0.2">
      <c r="C113" s="419" t="s">
        <v>1502</v>
      </c>
      <c r="D113" s="420"/>
      <c r="E113" s="419" t="s">
        <v>1503</v>
      </c>
      <c r="F113" s="420"/>
    </row>
    <row r="114" spans="1:6" ht="17" thickBot="1" x14ac:dyDescent="0.25">
      <c r="C114" s="137" t="s">
        <v>1504</v>
      </c>
      <c r="D114" s="138" t="s">
        <v>1505</v>
      </c>
      <c r="E114" s="52" t="s">
        <v>1504</v>
      </c>
      <c r="F114" s="85" t="s">
        <v>1505</v>
      </c>
    </row>
    <row r="115" spans="1:6" x14ac:dyDescent="0.2">
      <c r="A115" s="192" t="s">
        <v>1506</v>
      </c>
      <c r="B115" s="191" t="s">
        <v>1507</v>
      </c>
      <c r="C115" s="219" t="s">
        <v>1508</v>
      </c>
      <c r="D115" s="220" t="s">
        <v>1509</v>
      </c>
      <c r="E115" s="221" t="s">
        <v>1510</v>
      </c>
      <c r="F115" s="222" t="s">
        <v>1509</v>
      </c>
    </row>
    <row r="116" spans="1:6" x14ac:dyDescent="0.2">
      <c r="A116" s="193" t="s">
        <v>1511</v>
      </c>
      <c r="B116" s="15" t="s">
        <v>1512</v>
      </c>
      <c r="C116" s="188" t="s">
        <v>1513</v>
      </c>
      <c r="D116" s="194" t="s">
        <v>1514</v>
      </c>
      <c r="E116" s="189" t="s">
        <v>1515</v>
      </c>
      <c r="F116" s="189" t="s">
        <v>1516</v>
      </c>
    </row>
    <row r="117" spans="1:6" x14ac:dyDescent="0.2">
      <c r="A117" s="197" t="s">
        <v>1517</v>
      </c>
      <c r="B117" s="15" t="s">
        <v>1518</v>
      </c>
      <c r="C117" s="198" t="s">
        <v>1513</v>
      </c>
      <c r="D117" s="199" t="s">
        <v>1516</v>
      </c>
      <c r="E117" s="189" t="s">
        <v>1515</v>
      </c>
      <c r="F117" s="189" t="s">
        <v>1514</v>
      </c>
    </row>
    <row r="118" spans="1:6" x14ac:dyDescent="0.2">
      <c r="A118" s="193" t="s">
        <v>1519</v>
      </c>
      <c r="B118" s="15">
        <v>1</v>
      </c>
      <c r="C118" s="188" t="s">
        <v>1513</v>
      </c>
      <c r="D118" s="15" t="s">
        <v>1520</v>
      </c>
      <c r="E118" s="189" t="s">
        <v>1515</v>
      </c>
      <c r="F118" s="15" t="s">
        <v>1520</v>
      </c>
    </row>
    <row r="119" spans="1:6" x14ac:dyDescent="0.2">
      <c r="A119" s="193" t="s">
        <v>1521</v>
      </c>
      <c r="B119" s="15" t="s">
        <v>1522</v>
      </c>
      <c r="C119" s="188" t="s">
        <v>1523</v>
      </c>
      <c r="D119" s="15">
        <v>0</v>
      </c>
      <c r="E119" s="188" t="s">
        <v>1524</v>
      </c>
      <c r="F119" s="15" t="s">
        <v>1525</v>
      </c>
    </row>
    <row r="120" spans="1:6" ht="31" x14ac:dyDescent="0.2">
      <c r="A120" s="193" t="s">
        <v>1526</v>
      </c>
      <c r="B120" s="15" t="s">
        <v>1527</v>
      </c>
      <c r="C120" s="190" t="s">
        <v>1528</v>
      </c>
      <c r="D120" s="189" t="s">
        <v>1516</v>
      </c>
      <c r="E120" s="190" t="s">
        <v>1528</v>
      </c>
      <c r="F120" s="189" t="s">
        <v>1514</v>
      </c>
    </row>
    <row r="122" spans="1:6" x14ac:dyDescent="0.2">
      <c r="A122" s="1" t="s">
        <v>1555</v>
      </c>
    </row>
    <row r="124" spans="1:6" x14ac:dyDescent="0.2">
      <c r="A124" s="1" t="s">
        <v>1556</v>
      </c>
    </row>
    <row r="125" spans="1:6" customFormat="1" x14ac:dyDescent="0.2"/>
    <row r="126" spans="1:6" customFormat="1" x14ac:dyDescent="0.2"/>
    <row r="131" spans="1:10" x14ac:dyDescent="0.2">
      <c r="A131" s="2" t="s">
        <v>1399</v>
      </c>
      <c r="B131" s="2"/>
      <c r="C131" s="2"/>
      <c r="D131" s="2"/>
      <c r="E131" s="2"/>
      <c r="F131" s="2"/>
      <c r="G131" s="2"/>
      <c r="H131" s="2"/>
      <c r="J131" s="4" t="s">
        <v>2479</v>
      </c>
    </row>
    <row r="132" spans="1:10" x14ac:dyDescent="0.2">
      <c r="A132" s="1" t="s">
        <v>1557</v>
      </c>
    </row>
    <row r="133" spans="1:10" x14ac:dyDescent="0.2">
      <c r="A133" s="1" t="s">
        <v>1558</v>
      </c>
    </row>
    <row r="134" spans="1:10" x14ac:dyDescent="0.2">
      <c r="A134" s="1" t="s">
        <v>1559</v>
      </c>
    </row>
    <row r="135" spans="1:10" x14ac:dyDescent="0.2">
      <c r="A135" s="1" t="s">
        <v>1560</v>
      </c>
    </row>
    <row r="136" spans="1:10" x14ac:dyDescent="0.2">
      <c r="A136" s="1" t="s">
        <v>1561</v>
      </c>
    </row>
    <row r="137" spans="1:10" x14ac:dyDescent="0.2">
      <c r="A137" s="1" t="s">
        <v>1562</v>
      </c>
    </row>
    <row r="138" spans="1:10" x14ac:dyDescent="0.2">
      <c r="A138" s="1" t="s">
        <v>1563</v>
      </c>
    </row>
    <row r="139" spans="1:10" x14ac:dyDescent="0.2">
      <c r="A139" s="1" t="s">
        <v>1564</v>
      </c>
    </row>
    <row r="141" spans="1:10" ht="17" thickBot="1" x14ac:dyDescent="0.25">
      <c r="A141" s="4" t="s">
        <v>341</v>
      </c>
    </row>
    <row r="142" spans="1:10" x14ac:dyDescent="0.2">
      <c r="C142" s="419" t="s">
        <v>1502</v>
      </c>
      <c r="D142" s="420"/>
      <c r="E142" s="419" t="s">
        <v>1503</v>
      </c>
      <c r="F142" s="420"/>
    </row>
    <row r="143" spans="1:10" ht="17" thickBot="1" x14ac:dyDescent="0.25">
      <c r="C143" s="137" t="s">
        <v>1504</v>
      </c>
      <c r="D143" s="138" t="s">
        <v>1505</v>
      </c>
      <c r="E143" s="52" t="s">
        <v>1504</v>
      </c>
      <c r="F143" s="85" t="s">
        <v>1505</v>
      </c>
    </row>
    <row r="144" spans="1:10" x14ac:dyDescent="0.2">
      <c r="A144" s="192" t="s">
        <v>1506</v>
      </c>
      <c r="B144" s="191" t="s">
        <v>1507</v>
      </c>
      <c r="C144" s="219" t="s">
        <v>1508</v>
      </c>
      <c r="D144" s="220" t="s">
        <v>1509</v>
      </c>
      <c r="E144" s="221" t="s">
        <v>1510</v>
      </c>
      <c r="F144" s="222" t="s">
        <v>1509</v>
      </c>
    </row>
    <row r="145" spans="1:8" x14ac:dyDescent="0.2">
      <c r="A145" s="193" t="s">
        <v>1511</v>
      </c>
      <c r="B145" s="15" t="s">
        <v>1512</v>
      </c>
      <c r="C145" s="188" t="s">
        <v>1513</v>
      </c>
      <c r="D145" s="194" t="s">
        <v>1514</v>
      </c>
      <c r="E145" s="189" t="s">
        <v>1515</v>
      </c>
      <c r="F145" s="189" t="s">
        <v>1516</v>
      </c>
    </row>
    <row r="146" spans="1:8" x14ac:dyDescent="0.2">
      <c r="A146" s="193" t="s">
        <v>1517</v>
      </c>
      <c r="B146" s="15" t="s">
        <v>1518</v>
      </c>
      <c r="C146" s="188" t="s">
        <v>1513</v>
      </c>
      <c r="D146" s="189" t="s">
        <v>1516</v>
      </c>
      <c r="E146" s="189" t="s">
        <v>1515</v>
      </c>
      <c r="F146" s="189" t="s">
        <v>1514</v>
      </c>
    </row>
    <row r="147" spans="1:8" x14ac:dyDescent="0.2">
      <c r="A147" s="193" t="s">
        <v>1519</v>
      </c>
      <c r="B147" s="15">
        <v>1</v>
      </c>
      <c r="C147" s="188" t="s">
        <v>1513</v>
      </c>
      <c r="D147" s="15" t="s">
        <v>1520</v>
      </c>
      <c r="E147" s="189" t="s">
        <v>1515</v>
      </c>
      <c r="F147" s="15" t="s">
        <v>1520</v>
      </c>
    </row>
    <row r="148" spans="1:8" x14ac:dyDescent="0.2">
      <c r="A148" s="193" t="s">
        <v>1521</v>
      </c>
      <c r="B148" s="15" t="s">
        <v>1522</v>
      </c>
      <c r="C148" s="188" t="s">
        <v>1523</v>
      </c>
      <c r="D148" s="15">
        <v>0</v>
      </c>
      <c r="E148" s="198" t="s">
        <v>1524</v>
      </c>
      <c r="F148" s="15" t="s">
        <v>1525</v>
      </c>
    </row>
    <row r="149" spans="1:8" ht="31" x14ac:dyDescent="0.2">
      <c r="A149" s="193" t="s">
        <v>1526</v>
      </c>
      <c r="B149" s="15" t="s">
        <v>1527</v>
      </c>
      <c r="C149" s="190" t="s">
        <v>1528</v>
      </c>
      <c r="D149" s="189" t="s">
        <v>1516</v>
      </c>
      <c r="E149" s="190" t="s">
        <v>1528</v>
      </c>
      <c r="F149" s="189" t="s">
        <v>1514</v>
      </c>
    </row>
    <row r="151" spans="1:8" x14ac:dyDescent="0.2">
      <c r="A151" s="1" t="s">
        <v>1565</v>
      </c>
    </row>
    <row r="152" spans="1:8" x14ac:dyDescent="0.2">
      <c r="A152" s="1" t="s">
        <v>1566</v>
      </c>
      <c r="H152" s="28" t="s">
        <v>1511</v>
      </c>
    </row>
    <row r="153" spans="1:8" x14ac:dyDescent="0.2">
      <c r="A153" s="1" t="s">
        <v>1567</v>
      </c>
      <c r="H153" s="28" t="s">
        <v>1568</v>
      </c>
    </row>
    <row r="155" spans="1:8" x14ac:dyDescent="0.2">
      <c r="A155" s="2" t="s">
        <v>1569</v>
      </c>
      <c r="B155" s="2"/>
      <c r="C155" s="2"/>
      <c r="D155" s="2"/>
      <c r="E155" s="2"/>
      <c r="F155" s="2"/>
      <c r="G155" s="2"/>
      <c r="H155" s="2"/>
    </row>
    <row r="156" spans="1:8" x14ac:dyDescent="0.2">
      <c r="A156" s="111" t="s">
        <v>1570</v>
      </c>
    </row>
    <row r="157" spans="1:8" x14ac:dyDescent="0.2">
      <c r="A157" s="1" t="s">
        <v>1571</v>
      </c>
    </row>
    <row r="158" spans="1:8" x14ac:dyDescent="0.2">
      <c r="A158" s="1" t="s">
        <v>1572</v>
      </c>
    </row>
    <row r="159" spans="1:8" x14ac:dyDescent="0.2">
      <c r="A159" s="1" t="s">
        <v>1573</v>
      </c>
    </row>
    <row r="160" spans="1:8" x14ac:dyDescent="0.2">
      <c r="A160" s="1" t="s">
        <v>1574</v>
      </c>
    </row>
    <row r="161" spans="1:6" x14ac:dyDescent="0.2">
      <c r="A161" s="1" t="s">
        <v>1575</v>
      </c>
    </row>
    <row r="162" spans="1:6" x14ac:dyDescent="0.2">
      <c r="E162" s="3" t="s">
        <v>2359</v>
      </c>
    </row>
    <row r="163" spans="1:6" x14ac:dyDescent="0.2">
      <c r="A163" s="1" t="s">
        <v>341</v>
      </c>
      <c r="E163" s="3" t="s">
        <v>1095</v>
      </c>
    </row>
    <row r="165" spans="1:6" x14ac:dyDescent="0.2">
      <c r="A165" s="1" t="s">
        <v>2453</v>
      </c>
    </row>
    <row r="166" spans="1:6" x14ac:dyDescent="0.2">
      <c r="A166" s="1" t="s">
        <v>2454</v>
      </c>
    </row>
    <row r="167" spans="1:6" x14ac:dyDescent="0.2">
      <c r="A167" s="1" t="s">
        <v>2456</v>
      </c>
    </row>
    <row r="168" spans="1:6" x14ac:dyDescent="0.2">
      <c r="A168" s="1" t="s">
        <v>2455</v>
      </c>
    </row>
    <row r="169" spans="1:6" x14ac:dyDescent="0.2">
      <c r="A169" s="4" t="s">
        <v>2457</v>
      </c>
      <c r="C169" s="3" t="s">
        <v>104</v>
      </c>
    </row>
    <row r="170" spans="1:6" x14ac:dyDescent="0.2">
      <c r="A170" s="4" t="s">
        <v>2458</v>
      </c>
      <c r="B170" s="3" t="s">
        <v>1087</v>
      </c>
    </row>
    <row r="171" spans="1:6" x14ac:dyDescent="0.2">
      <c r="A171" s="4" t="s">
        <v>2459</v>
      </c>
      <c r="B171" s="3" t="s">
        <v>1112</v>
      </c>
    </row>
    <row r="172" spans="1:6" x14ac:dyDescent="0.2">
      <c r="A172" s="1" t="s">
        <v>2460</v>
      </c>
    </row>
    <row r="173" spans="1:6" ht="17" thickBot="1" x14ac:dyDescent="0.25"/>
    <row r="174" spans="1:6" x14ac:dyDescent="0.2">
      <c r="C174" s="419" t="s">
        <v>1502</v>
      </c>
      <c r="D174" s="420"/>
      <c r="E174" s="419" t="s">
        <v>1503</v>
      </c>
      <c r="F174" s="420"/>
    </row>
    <row r="175" spans="1:6" ht="17" thickBot="1" x14ac:dyDescent="0.25">
      <c r="C175" s="137" t="s">
        <v>1504</v>
      </c>
      <c r="D175" s="138" t="s">
        <v>1505</v>
      </c>
      <c r="E175" s="52" t="s">
        <v>1504</v>
      </c>
      <c r="F175" s="85" t="s">
        <v>1505</v>
      </c>
    </row>
    <row r="176" spans="1:6" x14ac:dyDescent="0.2">
      <c r="A176" s="192" t="s">
        <v>1506</v>
      </c>
      <c r="B176" s="191" t="s">
        <v>1507</v>
      </c>
      <c r="C176" s="219" t="s">
        <v>1508</v>
      </c>
      <c r="D176" s="220" t="s">
        <v>1509</v>
      </c>
      <c r="E176" s="221" t="s">
        <v>1510</v>
      </c>
      <c r="F176" s="222" t="s">
        <v>1509</v>
      </c>
    </row>
    <row r="177" spans="1:8" x14ac:dyDescent="0.2">
      <c r="A177" s="193" t="s">
        <v>1511</v>
      </c>
      <c r="B177" s="15" t="s">
        <v>1512</v>
      </c>
      <c r="C177" s="188" t="s">
        <v>1513</v>
      </c>
      <c r="D177" s="194" t="s">
        <v>1514</v>
      </c>
      <c r="E177" s="189" t="s">
        <v>1515</v>
      </c>
      <c r="F177" s="189" t="s">
        <v>1516</v>
      </c>
    </row>
    <row r="178" spans="1:8" x14ac:dyDescent="0.2">
      <c r="A178" s="197" t="s">
        <v>1517</v>
      </c>
      <c r="B178" s="15" t="s">
        <v>1518</v>
      </c>
      <c r="C178" s="188" t="s">
        <v>1513</v>
      </c>
      <c r="D178" s="199" t="s">
        <v>1516</v>
      </c>
      <c r="E178" s="189" t="s">
        <v>1515</v>
      </c>
      <c r="F178" s="189" t="s">
        <v>1514</v>
      </c>
    </row>
    <row r="179" spans="1:8" x14ac:dyDescent="0.2">
      <c r="A179" s="193" t="s">
        <v>1519</v>
      </c>
      <c r="B179" s="15">
        <v>1</v>
      </c>
      <c r="C179" s="188" t="s">
        <v>1513</v>
      </c>
      <c r="D179" s="15" t="s">
        <v>1520</v>
      </c>
      <c r="E179" s="189" t="s">
        <v>1515</v>
      </c>
      <c r="F179" s="15" t="s">
        <v>1520</v>
      </c>
    </row>
    <row r="180" spans="1:8" x14ac:dyDescent="0.2">
      <c r="A180" s="193" t="s">
        <v>1521</v>
      </c>
      <c r="B180" s="15" t="s">
        <v>1522</v>
      </c>
      <c r="C180" s="188" t="s">
        <v>1523</v>
      </c>
      <c r="D180" s="15">
        <v>0</v>
      </c>
      <c r="E180" s="188" t="s">
        <v>1524</v>
      </c>
      <c r="F180" s="15" t="s">
        <v>1525</v>
      </c>
    </row>
    <row r="181" spans="1:8" ht="31" x14ac:dyDescent="0.2">
      <c r="A181" s="193" t="s">
        <v>1526</v>
      </c>
      <c r="B181" s="15" t="s">
        <v>1527</v>
      </c>
      <c r="C181" s="190" t="s">
        <v>1528</v>
      </c>
      <c r="D181" s="189" t="s">
        <v>1516</v>
      </c>
      <c r="E181" s="190" t="s">
        <v>1528</v>
      </c>
      <c r="F181" s="189" t="s">
        <v>1514</v>
      </c>
    </row>
    <row r="183" spans="1:8" x14ac:dyDescent="0.2">
      <c r="A183" s="1" t="s">
        <v>1576</v>
      </c>
    </row>
    <row r="184" spans="1:8" x14ac:dyDescent="0.2">
      <c r="A184" s="1" t="s">
        <v>1577</v>
      </c>
    </row>
    <row r="185" spans="1:8" x14ac:dyDescent="0.2">
      <c r="A185" s="1" t="s">
        <v>1578</v>
      </c>
    </row>
    <row r="187" spans="1:8" x14ac:dyDescent="0.2">
      <c r="A187" s="2" t="s">
        <v>1579</v>
      </c>
      <c r="B187" s="2"/>
      <c r="C187" s="2"/>
      <c r="D187" s="2"/>
      <c r="E187" s="2"/>
      <c r="F187" s="2"/>
      <c r="G187" s="2"/>
      <c r="H187" s="2"/>
    </row>
    <row r="188" spans="1:8" x14ac:dyDescent="0.2">
      <c r="A188" s="1" t="s">
        <v>1580</v>
      </c>
    </row>
    <row r="189" spans="1:8" x14ac:dyDescent="0.2">
      <c r="A189" s="1" t="s">
        <v>1581</v>
      </c>
    </row>
    <row r="190" spans="1:8" x14ac:dyDescent="0.2">
      <c r="A190" s="1" t="s">
        <v>1582</v>
      </c>
    </row>
    <row r="191" spans="1:8" x14ac:dyDescent="0.2">
      <c r="A191" s="1" t="s">
        <v>1583</v>
      </c>
    </row>
    <row r="192" spans="1:8" x14ac:dyDescent="0.2">
      <c r="A192" s="1" t="s">
        <v>1584</v>
      </c>
    </row>
    <row r="193" spans="1:6" x14ac:dyDescent="0.2">
      <c r="A193" s="1" t="s">
        <v>1585</v>
      </c>
    </row>
    <row r="194" spans="1:6" x14ac:dyDescent="0.2">
      <c r="A194" s="1" t="s">
        <v>1535</v>
      </c>
    </row>
    <row r="195" spans="1:6" x14ac:dyDescent="0.2">
      <c r="A195" s="1" t="s">
        <v>1536</v>
      </c>
    </row>
    <row r="197" spans="1:6" x14ac:dyDescent="0.2">
      <c r="A197" s="1" t="s">
        <v>341</v>
      </c>
    </row>
    <row r="199" spans="1:6" x14ac:dyDescent="0.2">
      <c r="A199" s="1" t="s">
        <v>1586</v>
      </c>
    </row>
    <row r="200" spans="1:6" x14ac:dyDescent="0.2">
      <c r="A200" s="1" t="s">
        <v>1587</v>
      </c>
    </row>
    <row r="201" spans="1:6" x14ac:dyDescent="0.2">
      <c r="B201" s="3"/>
      <c r="C201" s="3" t="s">
        <v>1588</v>
      </c>
      <c r="D201" s="3" t="s">
        <v>1589</v>
      </c>
      <c r="F201" s="1" t="s">
        <v>1590</v>
      </c>
    </row>
    <row r="202" spans="1:6" x14ac:dyDescent="0.2">
      <c r="B202" s="3" t="s">
        <v>1591</v>
      </c>
      <c r="C202" s="3">
        <v>10</v>
      </c>
      <c r="D202" s="3">
        <v>8</v>
      </c>
      <c r="F202" s="1" t="s">
        <v>1592</v>
      </c>
    </row>
    <row r="203" spans="1:6" x14ac:dyDescent="0.2">
      <c r="B203" s="3" t="s">
        <v>1593</v>
      </c>
      <c r="C203" s="3">
        <v>100</v>
      </c>
      <c r="D203" s="3">
        <v>150</v>
      </c>
      <c r="F203" s="1" t="s">
        <v>1594</v>
      </c>
    </row>
    <row r="204" spans="1:6" x14ac:dyDescent="0.2">
      <c r="B204" s="3" t="s">
        <v>1505</v>
      </c>
      <c r="C204" s="3">
        <f>C202*C203</f>
        <v>1000</v>
      </c>
      <c r="D204" s="3">
        <f>D202*D203</f>
        <v>1200</v>
      </c>
      <c r="F204" s="1" t="s">
        <v>1595</v>
      </c>
    </row>
    <row r="205" spans="1:6" ht="17" thickBot="1" x14ac:dyDescent="0.25">
      <c r="F205" s="1" t="s">
        <v>1596</v>
      </c>
    </row>
    <row r="206" spans="1:6" x14ac:dyDescent="0.2">
      <c r="C206" s="419" t="s">
        <v>1502</v>
      </c>
      <c r="D206" s="420"/>
      <c r="E206" s="419" t="s">
        <v>1503</v>
      </c>
      <c r="F206" s="420"/>
    </row>
    <row r="207" spans="1:6" ht="17" thickBot="1" x14ac:dyDescent="0.25">
      <c r="C207" s="137" t="s">
        <v>1504</v>
      </c>
      <c r="D207" s="138" t="s">
        <v>1505</v>
      </c>
      <c r="E207" s="52" t="s">
        <v>1504</v>
      </c>
      <c r="F207" s="85" t="s">
        <v>1505</v>
      </c>
    </row>
    <row r="208" spans="1:6" x14ac:dyDescent="0.2">
      <c r="A208" s="192" t="s">
        <v>1506</v>
      </c>
      <c r="B208" s="191" t="s">
        <v>1507</v>
      </c>
      <c r="C208" s="219" t="s">
        <v>1508</v>
      </c>
      <c r="D208" s="220" t="s">
        <v>1509</v>
      </c>
      <c r="E208" s="221" t="s">
        <v>1510</v>
      </c>
      <c r="F208" s="222" t="s">
        <v>1509</v>
      </c>
    </row>
    <row r="209" spans="1:8" x14ac:dyDescent="0.2">
      <c r="A209" s="197" t="s">
        <v>1511</v>
      </c>
      <c r="B209" s="15" t="s">
        <v>1512</v>
      </c>
      <c r="C209" s="188" t="s">
        <v>1513</v>
      </c>
      <c r="D209" s="194" t="s">
        <v>1514</v>
      </c>
      <c r="E209" s="189" t="s">
        <v>1515</v>
      </c>
      <c r="F209" s="199" t="s">
        <v>1516</v>
      </c>
    </row>
    <row r="210" spans="1:8" x14ac:dyDescent="0.2">
      <c r="A210" s="193" t="s">
        <v>1517</v>
      </c>
      <c r="B210" s="15" t="s">
        <v>1518</v>
      </c>
      <c r="C210" s="188" t="s">
        <v>1513</v>
      </c>
      <c r="D210" s="189" t="s">
        <v>1516</v>
      </c>
      <c r="E210" s="189" t="s">
        <v>1515</v>
      </c>
      <c r="F210" s="189" t="s">
        <v>1514</v>
      </c>
    </row>
    <row r="211" spans="1:8" x14ac:dyDescent="0.2">
      <c r="A211" s="193" t="s">
        <v>1519</v>
      </c>
      <c r="B211" s="15">
        <v>1</v>
      </c>
      <c r="C211" s="188" t="s">
        <v>1513</v>
      </c>
      <c r="D211" s="15" t="s">
        <v>1520</v>
      </c>
      <c r="E211" s="189" t="s">
        <v>1515</v>
      </c>
      <c r="F211" s="15" t="s">
        <v>1520</v>
      </c>
    </row>
    <row r="212" spans="1:8" x14ac:dyDescent="0.2">
      <c r="A212" s="193" t="s">
        <v>1521</v>
      </c>
      <c r="B212" s="15" t="s">
        <v>1522</v>
      </c>
      <c r="C212" s="188" t="s">
        <v>1523</v>
      </c>
      <c r="D212" s="15">
        <v>0</v>
      </c>
      <c r="E212" s="188" t="s">
        <v>1524</v>
      </c>
      <c r="F212" s="15" t="s">
        <v>1525</v>
      </c>
    </row>
    <row r="213" spans="1:8" ht="31" x14ac:dyDescent="0.2">
      <c r="A213" s="193" t="s">
        <v>1526</v>
      </c>
      <c r="B213" s="15" t="s">
        <v>1527</v>
      </c>
      <c r="C213" s="190" t="s">
        <v>1528</v>
      </c>
      <c r="D213" s="189" t="s">
        <v>1516</v>
      </c>
      <c r="E213" s="190" t="s">
        <v>1528</v>
      </c>
      <c r="F213" s="189" t="s">
        <v>1514</v>
      </c>
    </row>
    <row r="215" spans="1:8" x14ac:dyDescent="0.2">
      <c r="A215" s="1" t="s">
        <v>1597</v>
      </c>
    </row>
    <row r="217" spans="1:8" x14ac:dyDescent="0.2">
      <c r="A217" s="2" t="s">
        <v>1598</v>
      </c>
      <c r="B217" s="2"/>
      <c r="C217" s="2"/>
      <c r="D217" s="2"/>
      <c r="E217" s="2"/>
      <c r="F217" s="2"/>
      <c r="G217" s="2"/>
      <c r="H217" s="2"/>
    </row>
    <row r="218" spans="1:8" x14ac:dyDescent="0.2">
      <c r="A218" s="1" t="s">
        <v>1599</v>
      </c>
    </row>
    <row r="219" spans="1:8" x14ac:dyDescent="0.2">
      <c r="A219" s="1" t="s">
        <v>1600</v>
      </c>
    </row>
    <row r="220" spans="1:8" x14ac:dyDescent="0.2">
      <c r="A220" s="1" t="s">
        <v>1601</v>
      </c>
    </row>
    <row r="221" spans="1:8" x14ac:dyDescent="0.2">
      <c r="A221" s="1" t="s">
        <v>1602</v>
      </c>
    </row>
    <row r="222" spans="1:8" x14ac:dyDescent="0.2">
      <c r="A222" s="1" t="s">
        <v>1603</v>
      </c>
    </row>
    <row r="223" spans="1:8" x14ac:dyDescent="0.2">
      <c r="A223" s="1" t="s">
        <v>1604</v>
      </c>
    </row>
    <row r="224" spans="1:8" x14ac:dyDescent="0.2">
      <c r="A224" s="1" t="s">
        <v>1605</v>
      </c>
    </row>
    <row r="225" spans="1:6" x14ac:dyDescent="0.2">
      <c r="A225" s="1" t="s">
        <v>1606</v>
      </c>
    </row>
    <row r="227" spans="1:6" x14ac:dyDescent="0.2">
      <c r="A227" s="1" t="s">
        <v>341</v>
      </c>
    </row>
    <row r="228" spans="1:6" x14ac:dyDescent="0.2">
      <c r="C228" s="3"/>
      <c r="D228" s="3" t="s">
        <v>1588</v>
      </c>
      <c r="E228" s="3" t="s">
        <v>1589</v>
      </c>
    </row>
    <row r="229" spans="1:6" x14ac:dyDescent="0.2">
      <c r="C229" s="3" t="s">
        <v>1591</v>
      </c>
      <c r="D229" s="3">
        <v>35</v>
      </c>
      <c r="E229" s="3">
        <v>40</v>
      </c>
    </row>
    <row r="230" spans="1:6" x14ac:dyDescent="0.2">
      <c r="C230" s="3" t="s">
        <v>1593</v>
      </c>
      <c r="D230" s="3">
        <v>310</v>
      </c>
      <c r="E230" s="3">
        <v>275</v>
      </c>
    </row>
    <row r="231" spans="1:6" ht="17" thickBot="1" x14ac:dyDescent="0.25">
      <c r="C231" s="3" t="s">
        <v>1505</v>
      </c>
      <c r="D231" s="3">
        <f>D229*D230</f>
        <v>10850</v>
      </c>
      <c r="E231" s="3">
        <f>E229*E230</f>
        <v>11000</v>
      </c>
    </row>
    <row r="232" spans="1:6" x14ac:dyDescent="0.2">
      <c r="C232" s="419" t="s">
        <v>1502</v>
      </c>
      <c r="D232" s="420"/>
      <c r="E232" s="419" t="s">
        <v>1503</v>
      </c>
      <c r="F232" s="420"/>
    </row>
    <row r="233" spans="1:6" ht="17" thickBot="1" x14ac:dyDescent="0.25">
      <c r="C233" s="137" t="s">
        <v>1504</v>
      </c>
      <c r="D233" s="138" t="s">
        <v>1505</v>
      </c>
      <c r="E233" s="52" t="s">
        <v>1504</v>
      </c>
      <c r="F233" s="85" t="s">
        <v>1505</v>
      </c>
    </row>
    <row r="234" spans="1:6" x14ac:dyDescent="0.2">
      <c r="A234" s="192" t="s">
        <v>1506</v>
      </c>
      <c r="B234" s="191" t="s">
        <v>1507</v>
      </c>
      <c r="C234" s="219" t="s">
        <v>1508</v>
      </c>
      <c r="D234" s="220" t="s">
        <v>1509</v>
      </c>
      <c r="E234" s="221" t="s">
        <v>1510</v>
      </c>
      <c r="F234" s="222" t="s">
        <v>1509</v>
      </c>
    </row>
    <row r="235" spans="1:6" x14ac:dyDescent="0.2">
      <c r="A235" s="193" t="s">
        <v>1511</v>
      </c>
      <c r="B235" s="15" t="s">
        <v>1512</v>
      </c>
      <c r="C235" s="188" t="s">
        <v>1513</v>
      </c>
      <c r="D235" s="194" t="s">
        <v>1514</v>
      </c>
      <c r="E235" s="189" t="s">
        <v>1515</v>
      </c>
      <c r="F235" s="189" t="s">
        <v>1516</v>
      </c>
    </row>
    <row r="236" spans="1:6" x14ac:dyDescent="0.2">
      <c r="A236" s="197" t="s">
        <v>1517</v>
      </c>
      <c r="B236" s="15" t="s">
        <v>1518</v>
      </c>
      <c r="C236" s="188" t="s">
        <v>1513</v>
      </c>
      <c r="D236" s="199" t="s">
        <v>1516</v>
      </c>
      <c r="E236" s="189" t="s">
        <v>1515</v>
      </c>
      <c r="F236" s="189" t="s">
        <v>1514</v>
      </c>
    </row>
    <row r="237" spans="1:6" x14ac:dyDescent="0.2">
      <c r="A237" s="193" t="s">
        <v>1519</v>
      </c>
      <c r="B237" s="15">
        <v>1</v>
      </c>
      <c r="C237" s="188" t="s">
        <v>1513</v>
      </c>
      <c r="D237" s="15" t="s">
        <v>1520</v>
      </c>
      <c r="E237" s="189" t="s">
        <v>1515</v>
      </c>
      <c r="F237" s="15" t="s">
        <v>1520</v>
      </c>
    </row>
    <row r="238" spans="1:6" x14ac:dyDescent="0.2">
      <c r="A238" s="193" t="s">
        <v>1521</v>
      </c>
      <c r="B238" s="15" t="s">
        <v>1522</v>
      </c>
      <c r="C238" s="188" t="s">
        <v>1523</v>
      </c>
      <c r="D238" s="15">
        <v>0</v>
      </c>
      <c r="E238" s="188" t="s">
        <v>1524</v>
      </c>
      <c r="F238" s="15" t="s">
        <v>1525</v>
      </c>
    </row>
    <row r="239" spans="1:6" ht="31" x14ac:dyDescent="0.2">
      <c r="A239" s="193" t="s">
        <v>1526</v>
      </c>
      <c r="B239" s="15" t="s">
        <v>1527</v>
      </c>
      <c r="C239" s="190" t="s">
        <v>1528</v>
      </c>
      <c r="D239" s="189" t="s">
        <v>1516</v>
      </c>
      <c r="E239" s="190" t="s">
        <v>1528</v>
      </c>
      <c r="F239" s="189" t="s">
        <v>1514</v>
      </c>
    </row>
    <row r="241" spans="1:8" x14ac:dyDescent="0.2">
      <c r="A241" s="1" t="s">
        <v>2461</v>
      </c>
    </row>
    <row r="242" spans="1:8" x14ac:dyDescent="0.2">
      <c r="A242" s="1" t="s">
        <v>1607</v>
      </c>
    </row>
    <row r="244" spans="1:8" x14ac:dyDescent="0.2">
      <c r="A244" s="2" t="s">
        <v>2462</v>
      </c>
      <c r="B244" s="2"/>
      <c r="C244" s="2"/>
      <c r="D244" s="2"/>
      <c r="E244" s="2"/>
      <c r="F244" s="2"/>
      <c r="G244" s="2"/>
      <c r="H244" s="2"/>
    </row>
    <row r="245" spans="1:8" x14ac:dyDescent="0.2">
      <c r="A245" s="1" t="s">
        <v>2463</v>
      </c>
    </row>
    <row r="246" spans="1:8" x14ac:dyDescent="0.2">
      <c r="A246" s="1" t="s">
        <v>2464</v>
      </c>
    </row>
    <row r="247" spans="1:8" x14ac:dyDescent="0.2">
      <c r="A247" s="1" t="s">
        <v>1601</v>
      </c>
    </row>
    <row r="248" spans="1:8" x14ac:dyDescent="0.2">
      <c r="A248" s="1" t="s">
        <v>1602</v>
      </c>
    </row>
    <row r="249" spans="1:8" x14ac:dyDescent="0.2">
      <c r="A249" s="1" t="s">
        <v>1603</v>
      </c>
    </row>
    <row r="250" spans="1:8" x14ac:dyDescent="0.2">
      <c r="A250" s="1" t="s">
        <v>1604</v>
      </c>
    </row>
    <row r="251" spans="1:8" x14ac:dyDescent="0.2">
      <c r="A251" s="1" t="s">
        <v>1605</v>
      </c>
    </row>
    <row r="252" spans="1:8" x14ac:dyDescent="0.2">
      <c r="A252" s="1" t="s">
        <v>1606</v>
      </c>
    </row>
    <row r="254" spans="1:8" x14ac:dyDescent="0.2">
      <c r="A254" s="1" t="s">
        <v>341</v>
      </c>
    </row>
    <row r="255" spans="1:8" x14ac:dyDescent="0.2">
      <c r="B255" s="1" t="s">
        <v>2465</v>
      </c>
    </row>
    <row r="256" spans="1:8" x14ac:dyDescent="0.2">
      <c r="D256" s="1" t="s">
        <v>2466</v>
      </c>
    </row>
    <row r="257" spans="1:7" x14ac:dyDescent="0.2">
      <c r="D257" s="1" t="s">
        <v>2467</v>
      </c>
    </row>
    <row r="259" spans="1:7" x14ac:dyDescent="0.2">
      <c r="B259" s="1" t="s">
        <v>2468</v>
      </c>
    </row>
    <row r="260" spans="1:7" x14ac:dyDescent="0.2">
      <c r="D260" s="1" t="s">
        <v>2469</v>
      </c>
    </row>
    <row r="261" spans="1:7" x14ac:dyDescent="0.2">
      <c r="D261" s="1" t="s">
        <v>2470</v>
      </c>
    </row>
    <row r="263" spans="1:7" x14ac:dyDescent="0.2">
      <c r="B263" s="1" t="s">
        <v>2471</v>
      </c>
    </row>
    <row r="264" spans="1:7" x14ac:dyDescent="0.2">
      <c r="B264" s="1" t="s">
        <v>2472</v>
      </c>
      <c r="E264" s="1">
        <f>40*275</f>
        <v>11000</v>
      </c>
      <c r="G264" s="1" t="s">
        <v>2473</v>
      </c>
    </row>
    <row r="265" spans="1:7" x14ac:dyDescent="0.2">
      <c r="B265" s="1" t="s">
        <v>2474</v>
      </c>
      <c r="E265" s="1">
        <f>35*310</f>
        <v>10850</v>
      </c>
      <c r="G265" s="1" t="s">
        <v>2475</v>
      </c>
    </row>
    <row r="267" spans="1:7" x14ac:dyDescent="0.2">
      <c r="B267" s="1" t="s">
        <v>2476</v>
      </c>
    </row>
    <row r="268" spans="1:7" x14ac:dyDescent="0.2">
      <c r="B268" s="1" t="s">
        <v>2477</v>
      </c>
      <c r="G268" s="1" t="s">
        <v>1517</v>
      </c>
    </row>
    <row r="269" spans="1:7" ht="17" thickBot="1" x14ac:dyDescent="0.25"/>
    <row r="270" spans="1:7" x14ac:dyDescent="0.2">
      <c r="C270" s="419" t="s">
        <v>1502</v>
      </c>
      <c r="D270" s="420"/>
      <c r="E270" s="419" t="s">
        <v>1503</v>
      </c>
      <c r="F270" s="420"/>
    </row>
    <row r="271" spans="1:7" ht="17" thickBot="1" x14ac:dyDescent="0.25">
      <c r="C271" s="137" t="s">
        <v>1504</v>
      </c>
      <c r="D271" s="138" t="s">
        <v>1505</v>
      </c>
      <c r="E271" s="52" t="s">
        <v>1504</v>
      </c>
      <c r="F271" s="85" t="s">
        <v>1505</v>
      </c>
    </row>
    <row r="272" spans="1:7" x14ac:dyDescent="0.2">
      <c r="A272" s="192" t="s">
        <v>1506</v>
      </c>
      <c r="B272" s="191" t="s">
        <v>1507</v>
      </c>
      <c r="C272" s="219" t="s">
        <v>1508</v>
      </c>
      <c r="D272" s="220" t="s">
        <v>1509</v>
      </c>
      <c r="E272" s="221" t="s">
        <v>1510</v>
      </c>
      <c r="F272" s="222" t="s">
        <v>1509</v>
      </c>
    </row>
    <row r="273" spans="1:8" x14ac:dyDescent="0.2">
      <c r="A273" s="193" t="s">
        <v>1511</v>
      </c>
      <c r="B273" s="15" t="s">
        <v>1512</v>
      </c>
      <c r="C273" s="188" t="s">
        <v>1513</v>
      </c>
      <c r="D273" s="194" t="s">
        <v>1514</v>
      </c>
      <c r="E273" s="189" t="s">
        <v>1515</v>
      </c>
      <c r="F273" s="189" t="s">
        <v>1516</v>
      </c>
    </row>
    <row r="274" spans="1:8" x14ac:dyDescent="0.2">
      <c r="A274" s="197" t="s">
        <v>1517</v>
      </c>
      <c r="B274" s="15" t="s">
        <v>1518</v>
      </c>
      <c r="C274" s="188" t="s">
        <v>1513</v>
      </c>
      <c r="D274" s="189" t="s">
        <v>1516</v>
      </c>
      <c r="E274" s="189" t="s">
        <v>1515</v>
      </c>
      <c r="F274" s="326" t="s">
        <v>1514</v>
      </c>
    </row>
    <row r="275" spans="1:8" x14ac:dyDescent="0.2">
      <c r="A275" s="193" t="s">
        <v>1519</v>
      </c>
      <c r="B275" s="15">
        <v>1</v>
      </c>
      <c r="C275" s="188" t="s">
        <v>1513</v>
      </c>
      <c r="D275" s="15" t="s">
        <v>1520</v>
      </c>
      <c r="E275" s="189" t="s">
        <v>1515</v>
      </c>
      <c r="F275" s="15" t="s">
        <v>1520</v>
      </c>
    </row>
    <row r="276" spans="1:8" x14ac:dyDescent="0.2">
      <c r="A276" s="193" t="s">
        <v>1521</v>
      </c>
      <c r="B276" s="15" t="s">
        <v>1522</v>
      </c>
      <c r="C276" s="188" t="s">
        <v>1523</v>
      </c>
      <c r="D276" s="15">
        <v>0</v>
      </c>
      <c r="E276" s="188" t="s">
        <v>1524</v>
      </c>
      <c r="F276" s="15" t="s">
        <v>1525</v>
      </c>
    </row>
    <row r="277" spans="1:8" ht="31" x14ac:dyDescent="0.2">
      <c r="A277" s="193" t="s">
        <v>1526</v>
      </c>
      <c r="B277" s="15" t="s">
        <v>1527</v>
      </c>
      <c r="C277" s="190" t="s">
        <v>1528</v>
      </c>
      <c r="D277" s="189" t="s">
        <v>1516</v>
      </c>
      <c r="E277" s="190" t="s">
        <v>1528</v>
      </c>
      <c r="F277" s="189" t="s">
        <v>1514</v>
      </c>
    </row>
    <row r="279" spans="1:8" x14ac:dyDescent="0.2">
      <c r="A279" s="2" t="s">
        <v>1608</v>
      </c>
      <c r="B279" s="2"/>
      <c r="C279" s="2"/>
      <c r="D279" s="2"/>
      <c r="E279" s="2"/>
      <c r="F279" s="2"/>
      <c r="G279" s="2"/>
      <c r="H279" s="2"/>
    </row>
    <row r="280" spans="1:8" x14ac:dyDescent="0.2">
      <c r="A280" s="1" t="s">
        <v>1609</v>
      </c>
    </row>
    <row r="281" spans="1:8" x14ac:dyDescent="0.2">
      <c r="A281" s="1" t="s">
        <v>3468</v>
      </c>
    </row>
    <row r="282" spans="1:8" x14ac:dyDescent="0.2">
      <c r="A282" s="1" t="s">
        <v>1610</v>
      </c>
    </row>
    <row r="283" spans="1:8" x14ac:dyDescent="0.2">
      <c r="A283" s="1" t="s">
        <v>1560</v>
      </c>
    </row>
    <row r="284" spans="1:8" x14ac:dyDescent="0.2">
      <c r="A284" s="1" t="s">
        <v>1561</v>
      </c>
    </row>
    <row r="285" spans="1:8" x14ac:dyDescent="0.2">
      <c r="A285" s="1" t="s">
        <v>1604</v>
      </c>
    </row>
    <row r="286" spans="1:8" x14ac:dyDescent="0.2">
      <c r="A286" s="1" t="s">
        <v>1605</v>
      </c>
    </row>
    <row r="287" spans="1:8" x14ac:dyDescent="0.2">
      <c r="A287" s="1" t="s">
        <v>1611</v>
      </c>
    </row>
    <row r="289" spans="1:6" x14ac:dyDescent="0.2">
      <c r="A289" s="1" t="s">
        <v>341</v>
      </c>
    </row>
    <row r="290" spans="1:6" x14ac:dyDescent="0.2">
      <c r="B290" s="1" t="s">
        <v>1612</v>
      </c>
      <c r="E290" s="1">
        <f>35*9</f>
        <v>315</v>
      </c>
      <c r="F290" s="1" t="s">
        <v>1613</v>
      </c>
    </row>
    <row r="291" spans="1:6" x14ac:dyDescent="0.2">
      <c r="B291" s="1" t="s">
        <v>1614</v>
      </c>
      <c r="E291" s="1">
        <f>40*7</f>
        <v>280</v>
      </c>
      <c r="F291" s="1" t="s">
        <v>1615</v>
      </c>
    </row>
    <row r="292" spans="1:6" ht="17" thickBot="1" x14ac:dyDescent="0.25"/>
    <row r="293" spans="1:6" ht="17" thickBot="1" x14ac:dyDescent="0.25">
      <c r="C293" s="421" t="s">
        <v>1616</v>
      </c>
      <c r="D293" s="422"/>
      <c r="E293" s="421" t="s">
        <v>1617</v>
      </c>
      <c r="F293" s="422"/>
    </row>
    <row r="294" spans="1:6" x14ac:dyDescent="0.2">
      <c r="C294" s="8"/>
      <c r="D294" s="201" t="s">
        <v>1618</v>
      </c>
      <c r="E294" s="208"/>
      <c r="F294" s="201" t="s">
        <v>1618</v>
      </c>
    </row>
    <row r="295" spans="1:6" x14ac:dyDescent="0.2">
      <c r="A295" s="192" t="s">
        <v>1506</v>
      </c>
      <c r="B295" s="200" t="s">
        <v>1507</v>
      </c>
      <c r="C295" s="212" t="s">
        <v>1508</v>
      </c>
      <c r="D295" s="213" t="s">
        <v>1509</v>
      </c>
      <c r="E295" s="210" t="s">
        <v>1510</v>
      </c>
      <c r="F295" s="211" t="s">
        <v>1509</v>
      </c>
    </row>
    <row r="296" spans="1:6" x14ac:dyDescent="0.2">
      <c r="A296" s="195" t="s">
        <v>1511</v>
      </c>
      <c r="B296" s="150" t="s">
        <v>1512</v>
      </c>
      <c r="C296" s="202" t="s">
        <v>1513</v>
      </c>
      <c r="D296" s="215" t="s">
        <v>1514</v>
      </c>
      <c r="E296" s="209" t="s">
        <v>1515</v>
      </c>
      <c r="F296" s="207" t="s">
        <v>1516</v>
      </c>
    </row>
    <row r="297" spans="1:6" x14ac:dyDescent="0.2">
      <c r="A297" s="193" t="s">
        <v>1517</v>
      </c>
      <c r="B297" s="150" t="s">
        <v>1518</v>
      </c>
      <c r="C297" s="202" t="s">
        <v>1513</v>
      </c>
      <c r="D297" s="207" t="s">
        <v>1516</v>
      </c>
      <c r="E297" s="209" t="s">
        <v>1515</v>
      </c>
      <c r="F297" s="207" t="s">
        <v>1514</v>
      </c>
    </row>
    <row r="298" spans="1:6" x14ac:dyDescent="0.2">
      <c r="A298" s="193" t="s">
        <v>1519</v>
      </c>
      <c r="B298" s="150">
        <v>1</v>
      </c>
      <c r="C298" s="202" t="s">
        <v>1513</v>
      </c>
      <c r="D298" s="204" t="s">
        <v>1520</v>
      </c>
      <c r="E298" s="209" t="s">
        <v>1515</v>
      </c>
      <c r="F298" s="204" t="s">
        <v>1520</v>
      </c>
    </row>
    <row r="299" spans="1:6" x14ac:dyDescent="0.2">
      <c r="A299" s="193" t="s">
        <v>1521</v>
      </c>
      <c r="B299" s="150" t="s">
        <v>1522</v>
      </c>
      <c r="C299" s="202" t="s">
        <v>1523</v>
      </c>
      <c r="D299" s="204">
        <v>0</v>
      </c>
      <c r="E299" s="202" t="s">
        <v>1524</v>
      </c>
      <c r="F299" s="204" t="s">
        <v>1525</v>
      </c>
    </row>
    <row r="300" spans="1:6" ht="32" thickBot="1" x14ac:dyDescent="0.25">
      <c r="A300" s="193" t="s">
        <v>1526</v>
      </c>
      <c r="B300" s="150" t="s">
        <v>1527</v>
      </c>
      <c r="C300" s="205" t="s">
        <v>1528</v>
      </c>
      <c r="D300" s="206" t="s">
        <v>1516</v>
      </c>
      <c r="E300" s="205" t="s">
        <v>1528</v>
      </c>
      <c r="F300" s="206" t="s">
        <v>1514</v>
      </c>
    </row>
    <row r="302" spans="1:6" x14ac:dyDescent="0.2">
      <c r="A302" s="1" t="s">
        <v>1619</v>
      </c>
    </row>
    <row r="303" spans="1:6" x14ac:dyDescent="0.2">
      <c r="A303" s="1" t="s">
        <v>1620</v>
      </c>
    </row>
    <row r="305" spans="1:8" x14ac:dyDescent="0.2">
      <c r="A305" s="2" t="s">
        <v>1621</v>
      </c>
      <c r="B305" s="2"/>
      <c r="C305" s="2"/>
      <c r="D305" s="2"/>
      <c r="E305" s="2"/>
      <c r="F305" s="2"/>
      <c r="G305" s="2"/>
      <c r="H305" s="2"/>
    </row>
    <row r="306" spans="1:8" x14ac:dyDescent="0.2">
      <c r="A306" s="1" t="s">
        <v>1622</v>
      </c>
    </row>
    <row r="307" spans="1:8" x14ac:dyDescent="0.2">
      <c r="A307" s="1" t="s">
        <v>1623</v>
      </c>
    </row>
    <row r="308" spans="1:8" x14ac:dyDescent="0.2">
      <c r="A308" s="1" t="s">
        <v>1624</v>
      </c>
    </row>
    <row r="309" spans="1:8" x14ac:dyDescent="0.2">
      <c r="A309" s="1" t="s">
        <v>1625</v>
      </c>
    </row>
    <row r="310" spans="1:8" x14ac:dyDescent="0.2">
      <c r="A310" s="1" t="s">
        <v>1626</v>
      </c>
    </row>
    <row r="311" spans="1:8" x14ac:dyDescent="0.2">
      <c r="A311" s="1" t="s">
        <v>1561</v>
      </c>
      <c r="E311"/>
    </row>
    <row r="312" spans="1:8" x14ac:dyDescent="0.2">
      <c r="A312" s="1" t="s">
        <v>1627</v>
      </c>
    </row>
    <row r="313" spans="1:8" x14ac:dyDescent="0.2">
      <c r="A313" s="1" t="s">
        <v>1605</v>
      </c>
    </row>
    <row r="314" spans="1:8" x14ac:dyDescent="0.2">
      <c r="A314" s="1" t="s">
        <v>1606</v>
      </c>
    </row>
    <row r="316" spans="1:8" x14ac:dyDescent="0.2">
      <c r="A316" s="1" t="s">
        <v>341</v>
      </c>
    </row>
    <row r="318" spans="1:8" x14ac:dyDescent="0.2">
      <c r="B318" s="1" t="s">
        <v>1612</v>
      </c>
      <c r="D318" s="1">
        <f>5*75</f>
        <v>375</v>
      </c>
      <c r="F318" s="1" t="s">
        <v>1628</v>
      </c>
    </row>
    <row r="319" spans="1:8" x14ac:dyDescent="0.2">
      <c r="B319" s="1" t="s">
        <v>1614</v>
      </c>
      <c r="D319" s="1">
        <f>4*93.75</f>
        <v>375</v>
      </c>
      <c r="F319" s="1" t="s">
        <v>1629</v>
      </c>
    </row>
    <row r="320" spans="1:8" ht="17" thickBot="1" x14ac:dyDescent="0.25"/>
    <row r="321" spans="1:8" ht="17" thickBot="1" x14ac:dyDescent="0.25">
      <c r="C321" s="421" t="s">
        <v>1616</v>
      </c>
      <c r="D321" s="422"/>
      <c r="E321" s="421" t="s">
        <v>1617</v>
      </c>
      <c r="F321" s="422"/>
    </row>
    <row r="322" spans="1:8" x14ac:dyDescent="0.2">
      <c r="C322" s="8"/>
      <c r="D322" s="201" t="s">
        <v>1618</v>
      </c>
      <c r="E322" s="208"/>
      <c r="F322" s="201" t="s">
        <v>1618</v>
      </c>
    </row>
    <row r="323" spans="1:8" x14ac:dyDescent="0.2">
      <c r="A323" s="192" t="s">
        <v>1506</v>
      </c>
      <c r="B323" s="200" t="s">
        <v>1507</v>
      </c>
      <c r="C323" s="212" t="s">
        <v>1508</v>
      </c>
      <c r="D323" s="213" t="s">
        <v>1509</v>
      </c>
      <c r="E323" s="210" t="s">
        <v>1510</v>
      </c>
      <c r="F323" s="211" t="s">
        <v>1509</v>
      </c>
    </row>
    <row r="324" spans="1:8" x14ac:dyDescent="0.2">
      <c r="A324" s="193" t="s">
        <v>1511</v>
      </c>
      <c r="B324" s="150" t="s">
        <v>1512</v>
      </c>
      <c r="C324" s="202" t="s">
        <v>1513</v>
      </c>
      <c r="D324" s="216" t="s">
        <v>1514</v>
      </c>
      <c r="E324" s="209" t="s">
        <v>1515</v>
      </c>
      <c r="F324" s="207" t="s">
        <v>1516</v>
      </c>
    </row>
    <row r="325" spans="1:8" x14ac:dyDescent="0.2">
      <c r="A325" s="193" t="s">
        <v>1517</v>
      </c>
      <c r="B325" s="150" t="s">
        <v>1518</v>
      </c>
      <c r="C325" s="202" t="s">
        <v>1513</v>
      </c>
      <c r="D325" s="207" t="s">
        <v>1516</v>
      </c>
      <c r="E325" s="209" t="s">
        <v>1515</v>
      </c>
      <c r="F325" s="207" t="s">
        <v>1514</v>
      </c>
    </row>
    <row r="326" spans="1:8" x14ac:dyDescent="0.2">
      <c r="A326" s="193" t="s">
        <v>1519</v>
      </c>
      <c r="B326" s="150">
        <v>1</v>
      </c>
      <c r="C326" s="202" t="s">
        <v>1513</v>
      </c>
      <c r="D326" s="217" t="s">
        <v>1520</v>
      </c>
      <c r="E326" s="209" t="s">
        <v>1515</v>
      </c>
      <c r="F326" s="204" t="s">
        <v>1520</v>
      </c>
    </row>
    <row r="327" spans="1:8" x14ac:dyDescent="0.2">
      <c r="A327" s="193" t="s">
        <v>1521</v>
      </c>
      <c r="B327" s="150" t="s">
        <v>1522</v>
      </c>
      <c r="C327" s="202" t="s">
        <v>1523</v>
      </c>
      <c r="D327" s="204">
        <v>0</v>
      </c>
      <c r="E327" s="202" t="s">
        <v>1524</v>
      </c>
      <c r="F327" s="204" t="s">
        <v>1525</v>
      </c>
    </row>
    <row r="328" spans="1:8" ht="32" thickBot="1" x14ac:dyDescent="0.25">
      <c r="A328" s="193" t="s">
        <v>1526</v>
      </c>
      <c r="B328" s="150" t="s">
        <v>1527</v>
      </c>
      <c r="C328" s="205" t="s">
        <v>1528</v>
      </c>
      <c r="D328" s="206" t="s">
        <v>1516</v>
      </c>
      <c r="E328" s="205" t="s">
        <v>1528</v>
      </c>
      <c r="F328" s="206" t="s">
        <v>1514</v>
      </c>
    </row>
    <row r="330" spans="1:8" x14ac:dyDescent="0.2">
      <c r="A330" s="1" t="s">
        <v>1619</v>
      </c>
    </row>
    <row r="332" spans="1:8" x14ac:dyDescent="0.2">
      <c r="A332" s="2" t="s">
        <v>1470</v>
      </c>
      <c r="B332" s="2"/>
      <c r="C332" s="2"/>
      <c r="D332" s="2"/>
      <c r="E332" s="2"/>
      <c r="F332" s="2"/>
      <c r="G332" s="2"/>
      <c r="H332" s="2"/>
    </row>
    <row r="333" spans="1:8" x14ac:dyDescent="0.2">
      <c r="A333" s="1" t="s">
        <v>1630</v>
      </c>
    </row>
    <row r="334" spans="1:8" x14ac:dyDescent="0.2">
      <c r="A334" s="1" t="s">
        <v>1631</v>
      </c>
      <c r="H334" s="1">
        <f>10*3</f>
        <v>30</v>
      </c>
    </row>
    <row r="335" spans="1:8" x14ac:dyDescent="0.2">
      <c r="A335" s="1" t="s">
        <v>1632</v>
      </c>
      <c r="H335" s="1">
        <f>2*11</f>
        <v>22</v>
      </c>
    </row>
    <row r="336" spans="1:8" x14ac:dyDescent="0.2">
      <c r="A336" s="1" t="s">
        <v>1633</v>
      </c>
    </row>
    <row r="337" spans="1:6" x14ac:dyDescent="0.2">
      <c r="A337" s="1" t="s">
        <v>1626</v>
      </c>
    </row>
    <row r="338" spans="1:6" x14ac:dyDescent="0.2">
      <c r="A338" s="1" t="s">
        <v>1561</v>
      </c>
    </row>
    <row r="339" spans="1:6" x14ac:dyDescent="0.2">
      <c r="A339" s="1" t="s">
        <v>1627</v>
      </c>
    </row>
    <row r="340" spans="1:6" x14ac:dyDescent="0.2">
      <c r="A340" s="1" t="s">
        <v>1563</v>
      </c>
    </row>
    <row r="341" spans="1:6" x14ac:dyDescent="0.2">
      <c r="A341" s="1" t="s">
        <v>1634</v>
      </c>
    </row>
    <row r="343" spans="1:6" x14ac:dyDescent="0.2">
      <c r="A343" s="1" t="s">
        <v>341</v>
      </c>
    </row>
    <row r="345" spans="1:6" x14ac:dyDescent="0.2">
      <c r="B345" s="1" t="s">
        <v>1612</v>
      </c>
      <c r="D345" s="1">
        <v>30</v>
      </c>
      <c r="E345" s="1" t="s">
        <v>1635</v>
      </c>
    </row>
    <row r="346" spans="1:6" x14ac:dyDescent="0.2">
      <c r="B346" s="1" t="s">
        <v>1614</v>
      </c>
      <c r="D346" s="1">
        <v>22</v>
      </c>
      <c r="E346" s="1" t="s">
        <v>1636</v>
      </c>
    </row>
    <row r="347" spans="1:6" ht="17" thickBot="1" x14ac:dyDescent="0.25"/>
    <row r="348" spans="1:6" ht="17" thickBot="1" x14ac:dyDescent="0.25">
      <c r="C348" s="421" t="s">
        <v>1616</v>
      </c>
      <c r="D348" s="422"/>
      <c r="E348" s="421" t="s">
        <v>1617</v>
      </c>
      <c r="F348" s="422"/>
    </row>
    <row r="349" spans="1:6" x14ac:dyDescent="0.2">
      <c r="C349" s="8"/>
      <c r="D349" s="201" t="s">
        <v>1618</v>
      </c>
      <c r="E349" s="208"/>
      <c r="F349" s="201" t="s">
        <v>1618</v>
      </c>
    </row>
    <row r="350" spans="1:6" x14ac:dyDescent="0.2">
      <c r="A350" s="192" t="s">
        <v>1506</v>
      </c>
      <c r="B350" s="200" t="s">
        <v>1507</v>
      </c>
      <c r="C350" s="212" t="s">
        <v>1508</v>
      </c>
      <c r="D350" s="213" t="s">
        <v>1509</v>
      </c>
      <c r="E350" s="210" t="s">
        <v>1510</v>
      </c>
      <c r="F350" s="211" t="s">
        <v>1509</v>
      </c>
    </row>
    <row r="351" spans="1:6" x14ac:dyDescent="0.2">
      <c r="A351" s="193" t="s">
        <v>1511</v>
      </c>
      <c r="B351" s="150" t="s">
        <v>1512</v>
      </c>
      <c r="C351" s="202" t="s">
        <v>1513</v>
      </c>
      <c r="D351" s="216" t="s">
        <v>1514</v>
      </c>
      <c r="E351" s="209" t="s">
        <v>1515</v>
      </c>
      <c r="F351" s="207" t="s">
        <v>1516</v>
      </c>
    </row>
    <row r="352" spans="1:6" x14ac:dyDescent="0.2">
      <c r="A352" s="195" t="s">
        <v>1517</v>
      </c>
      <c r="B352" s="150" t="s">
        <v>1518</v>
      </c>
      <c r="C352" s="202" t="s">
        <v>1513</v>
      </c>
      <c r="D352" s="207" t="s">
        <v>1516</v>
      </c>
      <c r="E352" s="209" t="s">
        <v>1515</v>
      </c>
      <c r="F352" s="218" t="s">
        <v>1514</v>
      </c>
    </row>
    <row r="353" spans="1:8" x14ac:dyDescent="0.2">
      <c r="A353" s="193" t="s">
        <v>1519</v>
      </c>
      <c r="B353" s="150">
        <v>1</v>
      </c>
      <c r="C353" s="202" t="s">
        <v>1513</v>
      </c>
      <c r="D353" s="204" t="s">
        <v>1520</v>
      </c>
      <c r="E353" s="209" t="s">
        <v>1515</v>
      </c>
      <c r="F353" s="204" t="s">
        <v>1520</v>
      </c>
    </row>
    <row r="354" spans="1:8" x14ac:dyDescent="0.2">
      <c r="A354" s="193" t="s">
        <v>1521</v>
      </c>
      <c r="B354" s="150" t="s">
        <v>1522</v>
      </c>
      <c r="C354" s="202" t="s">
        <v>1523</v>
      </c>
      <c r="D354" s="204">
        <v>0</v>
      </c>
      <c r="E354" s="202" t="s">
        <v>1524</v>
      </c>
      <c r="F354" s="204" t="s">
        <v>1525</v>
      </c>
    </row>
    <row r="355" spans="1:8" ht="32" thickBot="1" x14ac:dyDescent="0.25">
      <c r="A355" s="193" t="s">
        <v>1526</v>
      </c>
      <c r="B355" s="150" t="s">
        <v>1527</v>
      </c>
      <c r="C355" s="205" t="s">
        <v>1528</v>
      </c>
      <c r="D355" s="206" t="s">
        <v>1516</v>
      </c>
      <c r="E355" s="205" t="s">
        <v>1528</v>
      </c>
      <c r="F355" s="206" t="s">
        <v>1514</v>
      </c>
    </row>
    <row r="357" spans="1:8" x14ac:dyDescent="0.2">
      <c r="A357" s="1" t="s">
        <v>1637</v>
      </c>
    </row>
    <row r="358" spans="1:8" x14ac:dyDescent="0.2">
      <c r="A358" s="1" t="s">
        <v>1638</v>
      </c>
    </row>
    <row r="360" spans="1:8" x14ac:dyDescent="0.2">
      <c r="A360" s="2" t="s">
        <v>1475</v>
      </c>
      <c r="B360" s="2"/>
      <c r="C360" s="2"/>
      <c r="D360" s="2"/>
      <c r="E360" s="2"/>
      <c r="F360" s="2"/>
      <c r="G360" s="2"/>
      <c r="H360" s="2"/>
    </row>
    <row r="361" spans="1:8" x14ac:dyDescent="0.2">
      <c r="A361" s="1" t="s">
        <v>1639</v>
      </c>
    </row>
    <row r="362" spans="1:8" x14ac:dyDescent="0.2">
      <c r="A362" s="1" t="s">
        <v>1640</v>
      </c>
      <c r="H362" s="1">
        <f>30*85</f>
        <v>2550</v>
      </c>
    </row>
    <row r="363" spans="1:8" x14ac:dyDescent="0.2">
      <c r="A363" s="1" t="s">
        <v>1641</v>
      </c>
      <c r="H363" s="1">
        <f>27*93</f>
        <v>2511</v>
      </c>
    </row>
    <row r="364" spans="1:8" x14ac:dyDescent="0.2">
      <c r="A364" s="1" t="s">
        <v>1642</v>
      </c>
    </row>
    <row r="365" spans="1:8" x14ac:dyDescent="0.2">
      <c r="A365" s="1" t="s">
        <v>1643</v>
      </c>
    </row>
    <row r="367" spans="1:8" x14ac:dyDescent="0.2">
      <c r="A367" s="1" t="s">
        <v>1626</v>
      </c>
    </row>
    <row r="368" spans="1:8" x14ac:dyDescent="0.2">
      <c r="A368" s="1" t="s">
        <v>1561</v>
      </c>
    </row>
    <row r="369" spans="1:6" x14ac:dyDescent="0.2">
      <c r="A369" s="1" t="s">
        <v>1627</v>
      </c>
    </row>
    <row r="370" spans="1:6" x14ac:dyDescent="0.2">
      <c r="A370" s="1" t="s">
        <v>1563</v>
      </c>
    </row>
    <row r="371" spans="1:6" x14ac:dyDescent="0.2">
      <c r="A371" s="1" t="s">
        <v>1634</v>
      </c>
    </row>
    <row r="373" spans="1:6" x14ac:dyDescent="0.2">
      <c r="A373" s="4" t="s">
        <v>341</v>
      </c>
    </row>
    <row r="375" spans="1:6" x14ac:dyDescent="0.2">
      <c r="B375" s="1" t="s">
        <v>1612</v>
      </c>
      <c r="D375" s="1">
        <f>85*30</f>
        <v>2550</v>
      </c>
      <c r="E375" s="1" t="s">
        <v>1644</v>
      </c>
    </row>
    <row r="376" spans="1:6" x14ac:dyDescent="0.2">
      <c r="B376" s="1" t="s">
        <v>1614</v>
      </c>
      <c r="D376" s="1">
        <f>93*27</f>
        <v>2511</v>
      </c>
      <c r="E376" s="1" t="s">
        <v>1645</v>
      </c>
    </row>
    <row r="377" spans="1:6" ht="17" thickBot="1" x14ac:dyDescent="0.25"/>
    <row r="378" spans="1:6" ht="17" thickBot="1" x14ac:dyDescent="0.25">
      <c r="C378" s="421" t="s">
        <v>1616</v>
      </c>
      <c r="D378" s="422"/>
      <c r="E378" s="421" t="s">
        <v>1617</v>
      </c>
      <c r="F378" s="422"/>
    </row>
    <row r="379" spans="1:6" x14ac:dyDescent="0.2">
      <c r="C379" s="8"/>
      <c r="D379" s="201" t="s">
        <v>1618</v>
      </c>
      <c r="E379" s="208"/>
      <c r="F379" s="201" t="s">
        <v>1618</v>
      </c>
    </row>
    <row r="380" spans="1:6" x14ac:dyDescent="0.2">
      <c r="A380" s="192" t="s">
        <v>1506</v>
      </c>
      <c r="B380" s="200" t="s">
        <v>1507</v>
      </c>
      <c r="C380" s="212" t="s">
        <v>1508</v>
      </c>
      <c r="D380" s="213" t="s">
        <v>1509</v>
      </c>
      <c r="E380" s="210" t="s">
        <v>1510</v>
      </c>
      <c r="F380" s="211" t="s">
        <v>1509</v>
      </c>
    </row>
    <row r="381" spans="1:6" x14ac:dyDescent="0.2">
      <c r="A381" s="195" t="s">
        <v>1511</v>
      </c>
      <c r="B381" s="150" t="s">
        <v>1512</v>
      </c>
      <c r="C381" s="202" t="s">
        <v>1513</v>
      </c>
      <c r="D381" s="214" t="s">
        <v>1514</v>
      </c>
      <c r="E381" s="209" t="s">
        <v>1515</v>
      </c>
      <c r="F381" s="207" t="s">
        <v>1516</v>
      </c>
    </row>
    <row r="382" spans="1:6" x14ac:dyDescent="0.2">
      <c r="A382" s="193" t="s">
        <v>1517</v>
      </c>
      <c r="B382" s="150" t="s">
        <v>1518</v>
      </c>
      <c r="C382" s="202" t="s">
        <v>1513</v>
      </c>
      <c r="D382" s="207" t="s">
        <v>1516</v>
      </c>
      <c r="E382" s="209" t="s">
        <v>1515</v>
      </c>
      <c r="F382" s="207" t="s">
        <v>1514</v>
      </c>
    </row>
    <row r="383" spans="1:6" x14ac:dyDescent="0.2">
      <c r="A383" s="193" t="s">
        <v>1519</v>
      </c>
      <c r="B383" s="150">
        <v>1</v>
      </c>
      <c r="C383" s="202" t="s">
        <v>1513</v>
      </c>
      <c r="D383" s="204" t="s">
        <v>1520</v>
      </c>
      <c r="E383" s="209" t="s">
        <v>1515</v>
      </c>
      <c r="F383" s="204" t="s">
        <v>1520</v>
      </c>
    </row>
    <row r="384" spans="1:6" x14ac:dyDescent="0.2">
      <c r="A384" s="193" t="s">
        <v>1521</v>
      </c>
      <c r="B384" s="150" t="s">
        <v>1522</v>
      </c>
      <c r="C384" s="202" t="s">
        <v>1523</v>
      </c>
      <c r="D384" s="204">
        <v>0</v>
      </c>
      <c r="E384" s="202" t="s">
        <v>1524</v>
      </c>
      <c r="F384" s="204" t="s">
        <v>1525</v>
      </c>
    </row>
    <row r="385" spans="1:8" ht="32" thickBot="1" x14ac:dyDescent="0.25">
      <c r="A385" s="193" t="s">
        <v>1526</v>
      </c>
      <c r="B385" s="150" t="s">
        <v>1527</v>
      </c>
      <c r="C385" s="205" t="s">
        <v>1528</v>
      </c>
      <c r="D385" s="206" t="s">
        <v>1516</v>
      </c>
      <c r="E385" s="205" t="s">
        <v>1528</v>
      </c>
      <c r="F385" s="206" t="s">
        <v>1514</v>
      </c>
    </row>
    <row r="387" spans="1:8" x14ac:dyDescent="0.2">
      <c r="A387" s="1" t="s">
        <v>1646</v>
      </c>
    </row>
    <row r="389" spans="1:8" x14ac:dyDescent="0.2">
      <c r="A389" s="2" t="s">
        <v>1478</v>
      </c>
      <c r="B389" s="2"/>
      <c r="C389" s="2"/>
      <c r="D389" s="2"/>
      <c r="E389" s="2"/>
      <c r="F389" s="2"/>
      <c r="G389" s="2"/>
      <c r="H389" s="2"/>
    </row>
    <row r="390" spans="1:8" x14ac:dyDescent="0.2">
      <c r="A390" s="1" t="s">
        <v>1647</v>
      </c>
    </row>
    <row r="391" spans="1:8" x14ac:dyDescent="0.2">
      <c r="A391" s="1" t="s">
        <v>1648</v>
      </c>
    </row>
    <row r="392" spans="1:8" x14ac:dyDescent="0.2">
      <c r="A392" s="1" t="s">
        <v>1649</v>
      </c>
    </row>
    <row r="393" spans="1:8" x14ac:dyDescent="0.2">
      <c r="A393" s="1" t="s">
        <v>1626</v>
      </c>
    </row>
    <row r="394" spans="1:8" x14ac:dyDescent="0.2">
      <c r="A394" s="1" t="s">
        <v>1561</v>
      </c>
    </row>
    <row r="395" spans="1:8" x14ac:dyDescent="0.2">
      <c r="A395" s="1" t="s">
        <v>1627</v>
      </c>
    </row>
    <row r="396" spans="1:8" x14ac:dyDescent="0.2">
      <c r="A396" s="1" t="s">
        <v>1563</v>
      </c>
    </row>
    <row r="397" spans="1:8" x14ac:dyDescent="0.2">
      <c r="A397" s="1" t="s">
        <v>1634</v>
      </c>
    </row>
    <row r="399" spans="1:8" x14ac:dyDescent="0.2">
      <c r="A399" s="1" t="s">
        <v>341</v>
      </c>
    </row>
    <row r="401" spans="1:7" x14ac:dyDescent="0.2">
      <c r="A401" s="1" t="s">
        <v>1612</v>
      </c>
      <c r="E401" s="1" t="s">
        <v>1650</v>
      </c>
    </row>
    <row r="402" spans="1:7" x14ac:dyDescent="0.2">
      <c r="A402" s="1" t="s">
        <v>1614</v>
      </c>
      <c r="C402" s="3" t="s">
        <v>1651</v>
      </c>
      <c r="E402" s="1" t="s">
        <v>1652</v>
      </c>
    </row>
    <row r="404" spans="1:7" x14ac:dyDescent="0.2">
      <c r="B404" s="1" t="s">
        <v>1653</v>
      </c>
      <c r="E404" s="1" t="s">
        <v>1654</v>
      </c>
    </row>
    <row r="405" spans="1:7" x14ac:dyDescent="0.2">
      <c r="D405" s="1" t="s">
        <v>1655</v>
      </c>
      <c r="G405" s="1" t="s">
        <v>1656</v>
      </c>
    </row>
    <row r="407" spans="1:7" x14ac:dyDescent="0.2">
      <c r="A407" s="1" t="s">
        <v>1657</v>
      </c>
    </row>
    <row r="408" spans="1:7" x14ac:dyDescent="0.2">
      <c r="A408" s="1" t="s">
        <v>1658</v>
      </c>
    </row>
    <row r="409" spans="1:7" ht="17" thickBot="1" x14ac:dyDescent="0.25"/>
    <row r="410" spans="1:7" ht="17" thickBot="1" x14ac:dyDescent="0.25">
      <c r="C410" s="421" t="s">
        <v>1616</v>
      </c>
      <c r="D410" s="422"/>
      <c r="E410" s="421" t="s">
        <v>1617</v>
      </c>
      <c r="F410" s="422"/>
    </row>
    <row r="411" spans="1:7" x14ac:dyDescent="0.2">
      <c r="C411" s="8"/>
      <c r="D411" s="201" t="s">
        <v>1618</v>
      </c>
      <c r="E411" s="208"/>
      <c r="F411" s="201" t="s">
        <v>1618</v>
      </c>
    </row>
    <row r="412" spans="1:7" x14ac:dyDescent="0.2">
      <c r="A412" s="192" t="s">
        <v>1506</v>
      </c>
      <c r="B412" s="200" t="s">
        <v>1507</v>
      </c>
      <c r="C412" s="212" t="s">
        <v>1508</v>
      </c>
      <c r="D412" s="213" t="s">
        <v>1509</v>
      </c>
      <c r="E412" s="210" t="s">
        <v>1510</v>
      </c>
      <c r="F412" s="211" t="s">
        <v>1509</v>
      </c>
    </row>
    <row r="413" spans="1:7" x14ac:dyDescent="0.2">
      <c r="A413" s="193" t="s">
        <v>1511</v>
      </c>
      <c r="B413" s="150" t="s">
        <v>1512</v>
      </c>
      <c r="C413" s="202" t="s">
        <v>1513</v>
      </c>
      <c r="D413" s="203" t="s">
        <v>1514</v>
      </c>
      <c r="E413" s="209" t="s">
        <v>1515</v>
      </c>
      <c r="F413" s="207" t="s">
        <v>1516</v>
      </c>
    </row>
    <row r="414" spans="1:7" x14ac:dyDescent="0.2">
      <c r="A414" s="195" t="s">
        <v>1517</v>
      </c>
      <c r="B414" s="150" t="s">
        <v>1518</v>
      </c>
      <c r="C414" s="202" t="s">
        <v>1513</v>
      </c>
      <c r="D414" s="218" t="s">
        <v>1516</v>
      </c>
      <c r="E414" s="209" t="s">
        <v>1515</v>
      </c>
      <c r="F414" s="207" t="s">
        <v>1514</v>
      </c>
    </row>
    <row r="415" spans="1:7" x14ac:dyDescent="0.2">
      <c r="A415" s="193" t="s">
        <v>1519</v>
      </c>
      <c r="B415" s="150">
        <v>1</v>
      </c>
      <c r="C415" s="202" t="s">
        <v>1513</v>
      </c>
      <c r="D415" s="204" t="s">
        <v>1520</v>
      </c>
      <c r="E415" s="209" t="s">
        <v>1515</v>
      </c>
      <c r="F415" s="204" t="s">
        <v>1520</v>
      </c>
    </row>
    <row r="416" spans="1:7" x14ac:dyDescent="0.2">
      <c r="A416" s="193" t="s">
        <v>1521</v>
      </c>
      <c r="B416" s="150" t="s">
        <v>1522</v>
      </c>
      <c r="C416" s="202" t="s">
        <v>1523</v>
      </c>
      <c r="D416" s="204">
        <v>0</v>
      </c>
      <c r="E416" s="202" t="s">
        <v>1524</v>
      </c>
      <c r="F416" s="204" t="s">
        <v>1525</v>
      </c>
    </row>
    <row r="417" spans="1:8" ht="32" thickBot="1" x14ac:dyDescent="0.25">
      <c r="A417" s="193" t="s">
        <v>1526</v>
      </c>
      <c r="B417" s="150" t="s">
        <v>1527</v>
      </c>
      <c r="C417" s="205" t="s">
        <v>1528</v>
      </c>
      <c r="D417" s="206" t="s">
        <v>1516</v>
      </c>
      <c r="E417" s="205" t="s">
        <v>1528</v>
      </c>
      <c r="F417" s="206" t="s">
        <v>1514</v>
      </c>
    </row>
    <row r="419" spans="1:8" x14ac:dyDescent="0.2">
      <c r="A419" s="1" t="s">
        <v>1222</v>
      </c>
    </row>
    <row r="421" spans="1:8" x14ac:dyDescent="0.2">
      <c r="A421" s="2" t="s">
        <v>1480</v>
      </c>
      <c r="B421" s="2"/>
      <c r="C421" s="2"/>
      <c r="D421" s="2"/>
      <c r="E421" s="2"/>
      <c r="F421" s="2"/>
      <c r="G421" s="2"/>
      <c r="H421" s="2"/>
    </row>
    <row r="422" spans="1:8" x14ac:dyDescent="0.2">
      <c r="A422" s="1" t="s">
        <v>1659</v>
      </c>
    </row>
    <row r="423" spans="1:8" x14ac:dyDescent="0.2">
      <c r="A423" s="1" t="s">
        <v>1660</v>
      </c>
    </row>
    <row r="424" spans="1:8" x14ac:dyDescent="0.2">
      <c r="A424" s="1" t="s">
        <v>1661</v>
      </c>
    </row>
    <row r="425" spans="1:8" x14ac:dyDescent="0.2">
      <c r="A425" s="1" t="s">
        <v>1626</v>
      </c>
    </row>
    <row r="426" spans="1:8" x14ac:dyDescent="0.2">
      <c r="A426" s="1" t="s">
        <v>1561</v>
      </c>
    </row>
    <row r="427" spans="1:8" x14ac:dyDescent="0.2">
      <c r="A427" s="1" t="s">
        <v>1627</v>
      </c>
    </row>
    <row r="428" spans="1:8" x14ac:dyDescent="0.2">
      <c r="A428" s="1" t="s">
        <v>1563</v>
      </c>
    </row>
    <row r="429" spans="1:8" x14ac:dyDescent="0.2">
      <c r="A429" s="1" t="s">
        <v>1634</v>
      </c>
    </row>
    <row r="430" spans="1:8" ht="17" thickBot="1" x14ac:dyDescent="0.25"/>
    <row r="431" spans="1:8" ht="17" thickBot="1" x14ac:dyDescent="0.25">
      <c r="C431" s="421" t="s">
        <v>1616</v>
      </c>
      <c r="D431" s="422"/>
      <c r="E431" s="421" t="s">
        <v>1617</v>
      </c>
      <c r="F431" s="422"/>
    </row>
    <row r="432" spans="1:8" x14ac:dyDescent="0.2">
      <c r="C432" s="8"/>
      <c r="D432" s="201" t="s">
        <v>1618</v>
      </c>
      <c r="E432" s="208"/>
      <c r="F432" s="201" t="s">
        <v>1618</v>
      </c>
    </row>
    <row r="433" spans="1:6" x14ac:dyDescent="0.2">
      <c r="A433" s="192" t="s">
        <v>1506</v>
      </c>
      <c r="B433" s="200" t="s">
        <v>1507</v>
      </c>
      <c r="C433" s="212" t="s">
        <v>1508</v>
      </c>
      <c r="D433" s="213" t="s">
        <v>1509</v>
      </c>
      <c r="E433" s="210" t="s">
        <v>1510</v>
      </c>
      <c r="F433" s="211" t="s">
        <v>1509</v>
      </c>
    </row>
    <row r="434" spans="1:6" x14ac:dyDescent="0.2">
      <c r="A434" s="193" t="s">
        <v>1511</v>
      </c>
      <c r="B434" s="150" t="s">
        <v>1512</v>
      </c>
      <c r="C434" s="202" t="s">
        <v>1513</v>
      </c>
      <c r="D434" s="203" t="s">
        <v>1514</v>
      </c>
      <c r="E434" s="209" t="s">
        <v>1515</v>
      </c>
      <c r="F434" s="207" t="s">
        <v>1516</v>
      </c>
    </row>
    <row r="435" spans="1:6" x14ac:dyDescent="0.2">
      <c r="A435" s="193" t="s">
        <v>1517</v>
      </c>
      <c r="B435" s="150" t="s">
        <v>1518</v>
      </c>
      <c r="C435" s="202" t="s">
        <v>1513</v>
      </c>
      <c r="D435" s="207" t="s">
        <v>1516</v>
      </c>
      <c r="E435" s="209" t="s">
        <v>1515</v>
      </c>
      <c r="F435" s="207" t="s">
        <v>1514</v>
      </c>
    </row>
    <row r="436" spans="1:6" x14ac:dyDescent="0.2">
      <c r="A436" s="193" t="s">
        <v>1519</v>
      </c>
      <c r="B436" s="150">
        <v>1</v>
      </c>
      <c r="C436" s="202" t="s">
        <v>1513</v>
      </c>
      <c r="D436" s="204" t="s">
        <v>1520</v>
      </c>
      <c r="E436" s="209" t="s">
        <v>1515</v>
      </c>
      <c r="F436" s="204" t="s">
        <v>1520</v>
      </c>
    </row>
    <row r="437" spans="1:6" x14ac:dyDescent="0.2">
      <c r="A437" s="193" t="s">
        <v>1521</v>
      </c>
      <c r="B437" s="150" t="s">
        <v>1522</v>
      </c>
      <c r="C437" s="202" t="s">
        <v>1523</v>
      </c>
      <c r="D437" s="204">
        <v>0</v>
      </c>
      <c r="E437" s="202" t="s">
        <v>1524</v>
      </c>
      <c r="F437" s="204" t="s">
        <v>1525</v>
      </c>
    </row>
    <row r="438" spans="1:6" ht="32" thickBot="1" x14ac:dyDescent="0.25">
      <c r="A438" s="193" t="s">
        <v>1526</v>
      </c>
      <c r="B438" s="150" t="s">
        <v>1527</v>
      </c>
      <c r="C438" s="205" t="s">
        <v>1528</v>
      </c>
      <c r="D438" s="206" t="s">
        <v>1516</v>
      </c>
      <c r="E438" s="205" t="s">
        <v>1528</v>
      </c>
      <c r="F438" s="206" t="s">
        <v>1514</v>
      </c>
    </row>
    <row r="440" spans="1:6" x14ac:dyDescent="0.2">
      <c r="A440" s="1" t="s">
        <v>1540</v>
      </c>
    </row>
    <row r="451" spans="1:8" x14ac:dyDescent="0.2">
      <c r="A451" s="2" t="s">
        <v>1662</v>
      </c>
      <c r="B451" s="2" t="s">
        <v>2478</v>
      </c>
      <c r="C451" s="2"/>
      <c r="D451" s="2"/>
      <c r="E451" s="2"/>
      <c r="F451" s="2"/>
      <c r="G451" s="2"/>
      <c r="H451" s="2"/>
    </row>
    <row r="452" spans="1:8" x14ac:dyDescent="0.2">
      <c r="A452" s="1" t="s">
        <v>1663</v>
      </c>
    </row>
    <row r="453" spans="1:8" x14ac:dyDescent="0.2">
      <c r="A453" s="1" t="s">
        <v>1664</v>
      </c>
    </row>
    <row r="454" spans="1:8" x14ac:dyDescent="0.2">
      <c r="A454" s="1" t="s">
        <v>1665</v>
      </c>
    </row>
    <row r="455" spans="1:8" x14ac:dyDescent="0.2">
      <c r="A455" s="1" t="s">
        <v>1626</v>
      </c>
    </row>
    <row r="456" spans="1:8" x14ac:dyDescent="0.2">
      <c r="A456" s="1" t="s">
        <v>1561</v>
      </c>
    </row>
    <row r="457" spans="1:8" x14ac:dyDescent="0.2">
      <c r="A457" s="1" t="s">
        <v>1627</v>
      </c>
    </row>
    <row r="458" spans="1:8" x14ac:dyDescent="0.2">
      <c r="A458" s="1" t="s">
        <v>1563</v>
      </c>
    </row>
    <row r="459" spans="1:8" x14ac:dyDescent="0.2">
      <c r="A459" s="1" t="s">
        <v>1634</v>
      </c>
    </row>
    <row r="461" spans="1:8" x14ac:dyDescent="0.2">
      <c r="A461" s="1" t="s">
        <v>341</v>
      </c>
    </row>
    <row r="463" spans="1:8" x14ac:dyDescent="0.2">
      <c r="A463" s="1" t="s">
        <v>1612</v>
      </c>
      <c r="C463" s="1">
        <f>23*25</f>
        <v>575</v>
      </c>
    </row>
    <row r="464" spans="1:8" x14ac:dyDescent="0.2">
      <c r="A464" s="1" t="s">
        <v>1614</v>
      </c>
      <c r="C464" s="1">
        <f>28.75*20</f>
        <v>575</v>
      </c>
    </row>
    <row r="466" spans="1:8" x14ac:dyDescent="0.2">
      <c r="A466" s="1" t="s">
        <v>1666</v>
      </c>
    </row>
    <row r="467" spans="1:8" x14ac:dyDescent="0.2">
      <c r="A467" s="1" t="s">
        <v>1667</v>
      </c>
    </row>
    <row r="472" spans="1:8" x14ac:dyDescent="0.2">
      <c r="A472" s="2" t="s">
        <v>1668</v>
      </c>
      <c r="B472" s="2"/>
      <c r="C472" s="2"/>
      <c r="D472" s="2"/>
      <c r="E472" s="2"/>
      <c r="F472" s="2"/>
      <c r="G472" s="2"/>
      <c r="H472" s="2"/>
    </row>
    <row r="473" spans="1:8" x14ac:dyDescent="0.2">
      <c r="A473" s="1" t="s">
        <v>1669</v>
      </c>
    </row>
    <row r="474" spans="1:8" x14ac:dyDescent="0.2">
      <c r="A474" s="1" t="s">
        <v>1670</v>
      </c>
    </row>
    <row r="475" spans="1:8" x14ac:dyDescent="0.2">
      <c r="A475" s="1" t="s">
        <v>1671</v>
      </c>
    </row>
    <row r="476" spans="1:8" x14ac:dyDescent="0.2">
      <c r="A476" s="1" t="s">
        <v>1626</v>
      </c>
    </row>
    <row r="477" spans="1:8" x14ac:dyDescent="0.2">
      <c r="A477" s="1" t="s">
        <v>1561</v>
      </c>
    </row>
    <row r="478" spans="1:8" x14ac:dyDescent="0.2">
      <c r="A478" s="1" t="s">
        <v>1627</v>
      </c>
    </row>
    <row r="479" spans="1:8" x14ac:dyDescent="0.2">
      <c r="A479" s="1" t="s">
        <v>1563</v>
      </c>
    </row>
    <row r="480" spans="1:8" x14ac:dyDescent="0.2">
      <c r="A480" s="1" t="s">
        <v>1634</v>
      </c>
    </row>
    <row r="482" spans="1:6" ht="17" thickBot="1" x14ac:dyDescent="0.25"/>
    <row r="483" spans="1:6" ht="17" thickBot="1" x14ac:dyDescent="0.25">
      <c r="C483" s="421" t="s">
        <v>1616</v>
      </c>
      <c r="D483" s="422"/>
      <c r="E483" s="421" t="s">
        <v>1617</v>
      </c>
      <c r="F483" s="422"/>
    </row>
    <row r="484" spans="1:6" x14ac:dyDescent="0.2">
      <c r="C484" s="8"/>
      <c r="D484" s="201" t="s">
        <v>1618</v>
      </c>
      <c r="E484" s="208"/>
      <c r="F484" s="201" t="s">
        <v>1618</v>
      </c>
    </row>
    <row r="485" spans="1:6" x14ac:dyDescent="0.2">
      <c r="A485" s="192" t="s">
        <v>1506</v>
      </c>
      <c r="B485" s="200" t="s">
        <v>1507</v>
      </c>
      <c r="C485" s="212" t="s">
        <v>1508</v>
      </c>
      <c r="D485" s="213" t="s">
        <v>1509</v>
      </c>
      <c r="E485" s="210" t="s">
        <v>1510</v>
      </c>
      <c r="F485" s="211" t="s">
        <v>1509</v>
      </c>
    </row>
    <row r="486" spans="1:6" x14ac:dyDescent="0.2">
      <c r="A486" s="193" t="s">
        <v>1511</v>
      </c>
      <c r="B486" s="150" t="s">
        <v>1512</v>
      </c>
      <c r="C486" s="202" t="s">
        <v>1513</v>
      </c>
      <c r="D486" s="203" t="s">
        <v>1514</v>
      </c>
      <c r="E486" s="209" t="s">
        <v>1515</v>
      </c>
      <c r="F486" s="207" t="s">
        <v>1516</v>
      </c>
    </row>
    <row r="487" spans="1:6" x14ac:dyDescent="0.2">
      <c r="A487" s="193" t="s">
        <v>1517</v>
      </c>
      <c r="B487" s="150" t="s">
        <v>1518</v>
      </c>
      <c r="C487" s="202" t="s">
        <v>1513</v>
      </c>
      <c r="D487" s="207" t="s">
        <v>1516</v>
      </c>
      <c r="E487" s="209" t="s">
        <v>1515</v>
      </c>
      <c r="F487" s="207" t="s">
        <v>1514</v>
      </c>
    </row>
    <row r="488" spans="1:6" x14ac:dyDescent="0.2">
      <c r="A488" s="193" t="s">
        <v>1519</v>
      </c>
      <c r="B488" s="150">
        <v>1</v>
      </c>
      <c r="C488" s="202" t="s">
        <v>1513</v>
      </c>
      <c r="D488" s="204" t="s">
        <v>1520</v>
      </c>
      <c r="E488" s="209" t="s">
        <v>1515</v>
      </c>
      <c r="F488" s="204" t="s">
        <v>1520</v>
      </c>
    </row>
    <row r="489" spans="1:6" x14ac:dyDescent="0.2">
      <c r="A489" s="193" t="s">
        <v>1521</v>
      </c>
      <c r="B489" s="150" t="s">
        <v>1522</v>
      </c>
      <c r="C489" s="202" t="s">
        <v>1523</v>
      </c>
      <c r="D489" s="204">
        <v>0</v>
      </c>
      <c r="E489" s="202" t="s">
        <v>1524</v>
      </c>
      <c r="F489" s="204" t="s">
        <v>1525</v>
      </c>
    </row>
    <row r="490" spans="1:6" ht="32" thickBot="1" x14ac:dyDescent="0.25">
      <c r="A490" s="193" t="s">
        <v>1526</v>
      </c>
      <c r="B490" s="150" t="s">
        <v>1527</v>
      </c>
      <c r="C490" s="205" t="s">
        <v>1528</v>
      </c>
      <c r="D490" s="206" t="s">
        <v>1516</v>
      </c>
      <c r="E490" s="205" t="s">
        <v>1528</v>
      </c>
      <c r="F490" s="206" t="s">
        <v>1514</v>
      </c>
    </row>
    <row r="492" spans="1:6" x14ac:dyDescent="0.2">
      <c r="A492" s="1" t="s">
        <v>1672</v>
      </c>
    </row>
    <row r="498" spans="1:8" x14ac:dyDescent="0.2">
      <c r="A498" s="2" t="s">
        <v>2432</v>
      </c>
      <c r="B498" s="2"/>
      <c r="C498" s="2"/>
      <c r="D498" s="2"/>
      <c r="E498" s="2"/>
      <c r="F498" s="2"/>
      <c r="G498" s="2"/>
      <c r="H498" s="2"/>
    </row>
    <row r="499" spans="1:8" x14ac:dyDescent="0.2">
      <c r="A499" s="1" t="s">
        <v>2416</v>
      </c>
    </row>
    <row r="500" spans="1:8" x14ac:dyDescent="0.2">
      <c r="A500" s="1" t="s">
        <v>2417</v>
      </c>
    </row>
    <row r="501" spans="1:8" x14ac:dyDescent="0.2">
      <c r="A501" s="1" t="s">
        <v>2418</v>
      </c>
    </row>
    <row r="502" spans="1:8" x14ac:dyDescent="0.2">
      <c r="A502" s="1" t="s">
        <v>2419</v>
      </c>
    </row>
    <row r="503" spans="1:8" x14ac:dyDescent="0.2">
      <c r="A503" s="1" t="s">
        <v>2420</v>
      </c>
    </row>
    <row r="504" spans="1:8" x14ac:dyDescent="0.2">
      <c r="A504" s="1" t="s">
        <v>2421</v>
      </c>
    </row>
    <row r="505" spans="1:8" x14ac:dyDescent="0.2">
      <c r="A505" s="1" t="s">
        <v>2422</v>
      </c>
    </row>
    <row r="506" spans="1:8" x14ac:dyDescent="0.2">
      <c r="A506" s="1" t="s">
        <v>2423</v>
      </c>
    </row>
    <row r="507" spans="1:8" ht="17" thickBot="1" x14ac:dyDescent="0.25"/>
    <row r="508" spans="1:8" x14ac:dyDescent="0.2">
      <c r="A508" s="5" t="s">
        <v>3469</v>
      </c>
      <c r="B508" s="6"/>
      <c r="C508" s="6"/>
      <c r="D508" s="6"/>
      <c r="E508" s="6"/>
      <c r="F508" s="6"/>
      <c r="G508" s="6"/>
      <c r="H508" s="7"/>
    </row>
    <row r="509" spans="1:8" x14ac:dyDescent="0.2">
      <c r="A509" s="8" t="s">
        <v>3470</v>
      </c>
      <c r="H509" s="9"/>
    </row>
    <row r="510" spans="1:8" x14ac:dyDescent="0.2">
      <c r="A510" s="8"/>
      <c r="H510" s="9"/>
    </row>
    <row r="511" spans="1:8" x14ac:dyDescent="0.2">
      <c r="A511" s="8" t="s">
        <v>3471</v>
      </c>
      <c r="H511" s="9"/>
    </row>
    <row r="512" spans="1:8" x14ac:dyDescent="0.2">
      <c r="A512" s="8" t="s">
        <v>3472</v>
      </c>
      <c r="H512" s="9"/>
    </row>
    <row r="513" spans="1:8" x14ac:dyDescent="0.2">
      <c r="A513" s="8"/>
      <c r="H513" s="9"/>
    </row>
    <row r="514" spans="1:8" ht="17" thickBot="1" x14ac:dyDescent="0.25">
      <c r="A514" s="10" t="s">
        <v>3473</v>
      </c>
      <c r="B514" s="11"/>
      <c r="C514" s="11"/>
      <c r="D514" s="11"/>
      <c r="E514" s="11"/>
      <c r="F514" s="11"/>
      <c r="G514" s="11"/>
      <c r="H514" s="13" t="s">
        <v>3474</v>
      </c>
    </row>
    <row r="516" spans="1:8" x14ac:dyDescent="0.2">
      <c r="A516" s="2" t="s">
        <v>2433</v>
      </c>
      <c r="B516" s="2"/>
      <c r="C516" s="2"/>
      <c r="D516" s="2"/>
      <c r="E516" s="2"/>
      <c r="F516" s="2"/>
      <c r="G516" s="2"/>
      <c r="H516" s="2"/>
    </row>
    <row r="517" spans="1:8" x14ac:dyDescent="0.2">
      <c r="A517" s="1" t="s">
        <v>2425</v>
      </c>
    </row>
    <row r="518" spans="1:8" x14ac:dyDescent="0.2">
      <c r="A518" s="1" t="s">
        <v>2419</v>
      </c>
    </row>
    <row r="519" spans="1:8" x14ac:dyDescent="0.2">
      <c r="A519" s="1" t="s">
        <v>2426</v>
      </c>
    </row>
    <row r="520" spans="1:8" x14ac:dyDescent="0.2">
      <c r="A520" s="1" t="s">
        <v>2427</v>
      </c>
    </row>
    <row r="521" spans="1:8" x14ac:dyDescent="0.2">
      <c r="A521" s="1" t="s">
        <v>2428</v>
      </c>
    </row>
    <row r="522" spans="1:8" x14ac:dyDescent="0.2">
      <c r="A522" s="1" t="s">
        <v>2429</v>
      </c>
    </row>
    <row r="523" spans="1:8" x14ac:dyDescent="0.2">
      <c r="A523" s="1" t="s">
        <v>2430</v>
      </c>
    </row>
    <row r="525" spans="1:8" x14ac:dyDescent="0.2">
      <c r="A525" s="1" t="s">
        <v>3402</v>
      </c>
      <c r="B525" s="1" t="s">
        <v>1324</v>
      </c>
      <c r="C525" s="1" t="s">
        <v>3481</v>
      </c>
    </row>
    <row r="526" spans="1:8" x14ac:dyDescent="0.2">
      <c r="B526" s="1" t="s">
        <v>3475</v>
      </c>
      <c r="C526" s="1" t="s">
        <v>3477</v>
      </c>
    </row>
    <row r="527" spans="1:8" x14ac:dyDescent="0.2">
      <c r="B527" s="1" t="s">
        <v>1329</v>
      </c>
      <c r="C527" s="1" t="s">
        <v>3476</v>
      </c>
    </row>
    <row r="529" spans="1:8" x14ac:dyDescent="0.2">
      <c r="B529" s="1" t="s">
        <v>1344</v>
      </c>
      <c r="C529" s="1" t="s">
        <v>3479</v>
      </c>
    </row>
    <row r="530" spans="1:8" x14ac:dyDescent="0.2">
      <c r="B530" s="1" t="s">
        <v>1345</v>
      </c>
      <c r="C530" s="1" t="s">
        <v>3482</v>
      </c>
    </row>
    <row r="531" spans="1:8" x14ac:dyDescent="0.2">
      <c r="B531" s="1" t="s">
        <v>3478</v>
      </c>
      <c r="C531" s="1" t="s">
        <v>3480</v>
      </c>
    </row>
    <row r="533" spans="1:8" x14ac:dyDescent="0.2">
      <c r="A533" s="1" t="s">
        <v>1752</v>
      </c>
    </row>
    <row r="534" spans="1:8" x14ac:dyDescent="0.2">
      <c r="A534" s="16" t="s">
        <v>2442</v>
      </c>
      <c r="B534" s="16"/>
      <c r="C534" s="16"/>
      <c r="D534" s="16"/>
      <c r="E534" s="16"/>
      <c r="F534" s="16"/>
      <c r="G534" s="16"/>
      <c r="H534" s="16"/>
    </row>
    <row r="535" spans="1:8" x14ac:dyDescent="0.2">
      <c r="A535" s="1" t="s">
        <v>2434</v>
      </c>
    </row>
    <row r="536" spans="1:8" x14ac:dyDescent="0.2">
      <c r="A536" s="1" t="s">
        <v>2435</v>
      </c>
    </row>
    <row r="537" spans="1:8" x14ac:dyDescent="0.2">
      <c r="A537" s="1" t="s">
        <v>2436</v>
      </c>
    </row>
    <row r="538" spans="1:8" x14ac:dyDescent="0.2">
      <c r="A538" s="1" t="s">
        <v>2437</v>
      </c>
    </row>
    <row r="539" spans="1:8" x14ac:dyDescent="0.2">
      <c r="A539" s="1" t="s">
        <v>1602</v>
      </c>
    </row>
    <row r="540" spans="1:8" x14ac:dyDescent="0.2">
      <c r="A540" s="1" t="s">
        <v>1603</v>
      </c>
    </row>
    <row r="541" spans="1:8" x14ac:dyDescent="0.2">
      <c r="A541" s="1" t="s">
        <v>1604</v>
      </c>
    </row>
    <row r="542" spans="1:8" x14ac:dyDescent="0.2">
      <c r="A542" s="1" t="s">
        <v>1605</v>
      </c>
    </row>
    <row r="543" spans="1:8" x14ac:dyDescent="0.2">
      <c r="A543" s="1" t="s">
        <v>1486</v>
      </c>
    </row>
    <row r="545" spans="1:8" x14ac:dyDescent="0.2">
      <c r="A545" s="16" t="s">
        <v>2450</v>
      </c>
      <c r="B545" s="16"/>
      <c r="C545" s="16"/>
      <c r="D545" s="16"/>
      <c r="E545" s="16"/>
      <c r="F545" s="16"/>
      <c r="G545" s="16"/>
      <c r="H545" s="16"/>
    </row>
    <row r="546" spans="1:8" x14ac:dyDescent="0.2">
      <c r="A546" s="1" t="s">
        <v>2434</v>
      </c>
    </row>
    <row r="547" spans="1:8" x14ac:dyDescent="0.2">
      <c r="A547" s="1" t="s">
        <v>2439</v>
      </c>
    </row>
    <row r="548" spans="1:8" x14ac:dyDescent="0.2">
      <c r="A548" s="1" t="s">
        <v>2440</v>
      </c>
    </row>
    <row r="549" spans="1:8" x14ac:dyDescent="0.2">
      <c r="A549" s="1" t="s">
        <v>2437</v>
      </c>
    </row>
    <row r="550" spans="1:8" x14ac:dyDescent="0.2">
      <c r="A550" s="1" t="s">
        <v>1602</v>
      </c>
    </row>
    <row r="551" spans="1:8" x14ac:dyDescent="0.2">
      <c r="A551" s="1" t="s">
        <v>1603</v>
      </c>
    </row>
    <row r="552" spans="1:8" x14ac:dyDescent="0.2">
      <c r="A552" s="1" t="s">
        <v>1604</v>
      </c>
    </row>
    <row r="553" spans="1:8" x14ac:dyDescent="0.2">
      <c r="A553" s="1" t="s">
        <v>1605</v>
      </c>
    </row>
    <row r="554" spans="1:8" x14ac:dyDescent="0.2">
      <c r="A554" s="1" t="s">
        <v>1486</v>
      </c>
    </row>
    <row r="556" spans="1:8" x14ac:dyDescent="0.2">
      <c r="A556" s="16" t="s">
        <v>2451</v>
      </c>
      <c r="B556" s="16"/>
      <c r="C556" s="16"/>
      <c r="D556" s="16"/>
      <c r="E556" s="16"/>
      <c r="F556" s="16"/>
      <c r="G556" s="16"/>
      <c r="H556" s="16"/>
    </row>
    <row r="557" spans="1:8" x14ac:dyDescent="0.2">
      <c r="A557" s="1" t="s">
        <v>2443</v>
      </c>
    </row>
    <row r="558" spans="1:8" x14ac:dyDescent="0.2">
      <c r="A558" s="1" t="s">
        <v>2444</v>
      </c>
    </row>
    <row r="559" spans="1:8" x14ac:dyDescent="0.2">
      <c r="A559" s="1" t="s">
        <v>1452</v>
      </c>
    </row>
    <row r="560" spans="1:8" x14ac:dyDescent="0.2">
      <c r="A560" s="1" t="s">
        <v>1603</v>
      </c>
    </row>
    <row r="561" spans="1:8" x14ac:dyDescent="0.2">
      <c r="A561" s="1" t="s">
        <v>1604</v>
      </c>
    </row>
    <row r="562" spans="1:8" x14ac:dyDescent="0.2">
      <c r="A562" s="1" t="s">
        <v>2445</v>
      </c>
    </row>
    <row r="563" spans="1:8" x14ac:dyDescent="0.2">
      <c r="A563" s="1" t="s">
        <v>1486</v>
      </c>
    </row>
    <row r="565" spans="1:8" x14ac:dyDescent="0.2">
      <c r="A565" s="16" t="s">
        <v>2452</v>
      </c>
      <c r="B565" s="16"/>
      <c r="C565" s="16"/>
      <c r="D565" s="16"/>
      <c r="E565" s="16"/>
      <c r="F565" s="16"/>
      <c r="G565" s="16"/>
      <c r="H565" s="16"/>
    </row>
    <row r="566" spans="1:8" x14ac:dyDescent="0.2">
      <c r="A566" s="1" t="s">
        <v>2447</v>
      </c>
    </row>
    <row r="567" spans="1:8" x14ac:dyDescent="0.2">
      <c r="A567" s="1" t="s">
        <v>2448</v>
      </c>
    </row>
    <row r="568" spans="1:8" x14ac:dyDescent="0.2">
      <c r="A568" s="1" t="s">
        <v>1626</v>
      </c>
    </row>
    <row r="569" spans="1:8" x14ac:dyDescent="0.2">
      <c r="A569" s="1" t="s">
        <v>1561</v>
      </c>
    </row>
    <row r="570" spans="1:8" x14ac:dyDescent="0.2">
      <c r="A570" s="1" t="s">
        <v>1627</v>
      </c>
    </row>
    <row r="571" spans="1:8" x14ac:dyDescent="0.2">
      <c r="A571" s="1" t="s">
        <v>2408</v>
      </c>
    </row>
    <row r="572" spans="1:8" x14ac:dyDescent="0.2">
      <c r="A572" s="1" t="s">
        <v>1486</v>
      </c>
    </row>
    <row r="574" spans="1:8" x14ac:dyDescent="0.2">
      <c r="A574" s="2" t="s">
        <v>3483</v>
      </c>
      <c r="B574" s="2"/>
      <c r="C574" s="2"/>
      <c r="D574" s="2"/>
      <c r="E574" s="2"/>
      <c r="F574" s="2"/>
      <c r="G574" s="2"/>
      <c r="H574" s="2"/>
    </row>
    <row r="575" spans="1:8" x14ac:dyDescent="0.2">
      <c r="A575" s="1" t="s">
        <v>3484</v>
      </c>
    </row>
    <row r="576" spans="1:8" x14ac:dyDescent="0.2">
      <c r="A576" s="1" t="s">
        <v>3485</v>
      </c>
    </row>
    <row r="577" spans="1:8" x14ac:dyDescent="0.2">
      <c r="A577" s="1" t="s">
        <v>3486</v>
      </c>
    </row>
    <row r="579" spans="1:8" x14ac:dyDescent="0.2">
      <c r="A579" s="1" t="s">
        <v>3402</v>
      </c>
    </row>
    <row r="580" spans="1:8" x14ac:dyDescent="0.2">
      <c r="A580" s="1" t="s">
        <v>3487</v>
      </c>
    </row>
    <row r="581" spans="1:8" x14ac:dyDescent="0.2">
      <c r="A581" s="1" t="s">
        <v>3488</v>
      </c>
      <c r="E581" s="80">
        <v>1000</v>
      </c>
      <c r="F581" s="1" t="s">
        <v>3489</v>
      </c>
    </row>
    <row r="583" spans="1:8" x14ac:dyDescent="0.2">
      <c r="A583" s="1" t="s">
        <v>3490</v>
      </c>
    </row>
    <row r="584" spans="1:8" x14ac:dyDescent="0.2">
      <c r="A584" s="1" t="s">
        <v>3492</v>
      </c>
      <c r="E584" s="80">
        <f>E581</f>
        <v>1000</v>
      </c>
      <c r="F584" s="1" t="s">
        <v>3491</v>
      </c>
    </row>
    <row r="585" spans="1:8" x14ac:dyDescent="0.2">
      <c r="E585" s="380">
        <f>E584/90</f>
        <v>11.111111111111111</v>
      </c>
      <c r="F585" s="1" t="s">
        <v>3493</v>
      </c>
    </row>
    <row r="587" spans="1:8" x14ac:dyDescent="0.2">
      <c r="A587" s="4" t="s">
        <v>3494</v>
      </c>
    </row>
    <row r="589" spans="1:8" x14ac:dyDescent="0.2">
      <c r="A589" s="2" t="s">
        <v>3495</v>
      </c>
      <c r="B589" s="2"/>
      <c r="C589" s="2"/>
      <c r="D589" s="2"/>
      <c r="E589" s="2"/>
      <c r="F589" s="2"/>
      <c r="G589" s="2"/>
      <c r="H589" s="2"/>
    </row>
    <row r="590" spans="1:8" x14ac:dyDescent="0.2">
      <c r="A590" s="1" t="s">
        <v>3496</v>
      </c>
    </row>
    <row r="591" spans="1:8" x14ac:dyDescent="0.2">
      <c r="A591" s="1" t="s">
        <v>2711</v>
      </c>
    </row>
    <row r="592" spans="1:8" x14ac:dyDescent="0.2">
      <c r="A592" s="1" t="s">
        <v>3497</v>
      </c>
    </row>
    <row r="593" spans="1:2" x14ac:dyDescent="0.2">
      <c r="A593" s="1" t="s">
        <v>3498</v>
      </c>
    </row>
    <row r="594" spans="1:2" x14ac:dyDescent="0.2">
      <c r="A594" s="1" t="s">
        <v>3499</v>
      </c>
    </row>
    <row r="596" spans="1:2" x14ac:dyDescent="0.2">
      <c r="A596" s="1" t="s">
        <v>3500</v>
      </c>
    </row>
    <row r="598" spans="1:2" x14ac:dyDescent="0.2">
      <c r="A598" s="1" t="s">
        <v>3501</v>
      </c>
    </row>
    <row r="600" spans="1:2" x14ac:dyDescent="0.2">
      <c r="A600" s="1" t="s">
        <v>3502</v>
      </c>
    </row>
    <row r="602" spans="1:2" x14ac:dyDescent="0.2">
      <c r="A602" s="1" t="s">
        <v>3503</v>
      </c>
      <c r="B602" s="1" t="s">
        <v>3504</v>
      </c>
    </row>
    <row r="603" spans="1:2" x14ac:dyDescent="0.2">
      <c r="B603" s="1" t="s">
        <v>3505</v>
      </c>
    </row>
    <row r="604" spans="1:2" x14ac:dyDescent="0.2">
      <c r="B604" s="1" t="s">
        <v>3506</v>
      </c>
    </row>
    <row r="606" spans="1:2" x14ac:dyDescent="0.2">
      <c r="B606" s="1" t="s">
        <v>3507</v>
      </c>
    </row>
    <row r="607" spans="1:2" x14ac:dyDescent="0.2">
      <c r="B607" s="1" t="s">
        <v>3508</v>
      </c>
    </row>
    <row r="616" spans="1:2" x14ac:dyDescent="0.2">
      <c r="A616" s="1" t="s">
        <v>1875</v>
      </c>
      <c r="B616" s="1" t="s">
        <v>1876</v>
      </c>
    </row>
    <row r="617" spans="1:2" x14ac:dyDescent="0.2">
      <c r="A617" s="1" t="s">
        <v>2424</v>
      </c>
      <c r="B617" s="1" t="s">
        <v>213</v>
      </c>
    </row>
    <row r="618" spans="1:2" x14ac:dyDescent="0.2">
      <c r="A618" s="1" t="s">
        <v>2431</v>
      </c>
      <c r="B618" s="1" t="s">
        <v>214</v>
      </c>
    </row>
    <row r="619" spans="1:2" x14ac:dyDescent="0.2">
      <c r="A619" s="1" t="s">
        <v>2438</v>
      </c>
      <c r="B619" s="1" t="s">
        <v>213</v>
      </c>
    </row>
    <row r="620" spans="1:2" x14ac:dyDescent="0.2">
      <c r="A620" s="1" t="s">
        <v>2441</v>
      </c>
      <c r="B620" s="1" t="s">
        <v>214</v>
      </c>
    </row>
    <row r="621" spans="1:2" x14ac:dyDescent="0.2">
      <c r="A621" s="1" t="s">
        <v>2446</v>
      </c>
      <c r="B621" s="1" t="s">
        <v>214</v>
      </c>
    </row>
    <row r="622" spans="1:2" x14ac:dyDescent="0.2">
      <c r="A622" s="1" t="s">
        <v>2449</v>
      </c>
      <c r="B622" s="1" t="s">
        <v>213</v>
      </c>
    </row>
    <row r="629" spans="1:8" ht="17" thickBot="1" x14ac:dyDescent="0.25"/>
    <row r="630" spans="1:8" ht="17" thickBot="1" x14ac:dyDescent="0.25">
      <c r="A630" s="49" t="s">
        <v>3509</v>
      </c>
      <c r="B630" s="73"/>
      <c r="C630" s="73"/>
      <c r="D630" s="73"/>
      <c r="E630" s="73"/>
      <c r="F630" s="73"/>
      <c r="G630" s="381"/>
      <c r="H630" s="382">
        <v>45771</v>
      </c>
    </row>
    <row r="631" spans="1:8" ht="17" thickBot="1" x14ac:dyDescent="0.25"/>
    <row r="632" spans="1:8" x14ac:dyDescent="0.2">
      <c r="A632" s="12" t="s">
        <v>3510</v>
      </c>
      <c r="B632" s="6"/>
      <c r="C632" s="6"/>
      <c r="D632" s="6"/>
      <c r="E632" s="6"/>
      <c r="F632" s="6"/>
      <c r="G632" s="6"/>
      <c r="H632" s="7"/>
    </row>
    <row r="633" spans="1:8" x14ac:dyDescent="0.2">
      <c r="A633" s="8"/>
      <c r="H633" s="9"/>
    </row>
    <row r="634" spans="1:8" x14ac:dyDescent="0.2">
      <c r="A634" s="8" t="s">
        <v>3511</v>
      </c>
      <c r="H634" s="9"/>
    </row>
    <row r="635" spans="1:8" x14ac:dyDescent="0.2">
      <c r="A635" s="8" t="s">
        <v>3512</v>
      </c>
      <c r="H635" s="9"/>
    </row>
    <row r="636" spans="1:8" x14ac:dyDescent="0.2">
      <c r="A636" s="8" t="s">
        <v>3513</v>
      </c>
      <c r="H636" s="9"/>
    </row>
    <row r="637" spans="1:8" x14ac:dyDescent="0.2">
      <c r="A637" s="8" t="s">
        <v>3514</v>
      </c>
      <c r="H637" s="9"/>
    </row>
    <row r="638" spans="1:8" x14ac:dyDescent="0.2">
      <c r="A638" s="8"/>
      <c r="H638" s="9"/>
    </row>
    <row r="639" spans="1:8" x14ac:dyDescent="0.2">
      <c r="A639" s="8" t="s">
        <v>2716</v>
      </c>
      <c r="H639" s="9"/>
    </row>
    <row r="640" spans="1:8" x14ac:dyDescent="0.2">
      <c r="A640" s="8" t="s">
        <v>2717</v>
      </c>
      <c r="H640" s="9"/>
    </row>
    <row r="641" spans="1:9" x14ac:dyDescent="0.2">
      <c r="A641" s="8" t="s">
        <v>2718</v>
      </c>
      <c r="H641" s="9"/>
    </row>
    <row r="642" spans="1:9" x14ac:dyDescent="0.2">
      <c r="A642" s="8" t="s">
        <v>2719</v>
      </c>
      <c r="H642" s="9"/>
    </row>
    <row r="643" spans="1:9" x14ac:dyDescent="0.2">
      <c r="A643" s="8" t="s">
        <v>3517</v>
      </c>
      <c r="H643" s="9"/>
    </row>
    <row r="644" spans="1:9" x14ac:dyDescent="0.2">
      <c r="A644" s="8" t="s">
        <v>3515</v>
      </c>
      <c r="H644" s="9"/>
    </row>
    <row r="645" spans="1:9" ht="17" thickBot="1" x14ac:dyDescent="0.25">
      <c r="A645" s="10" t="s">
        <v>3516</v>
      </c>
      <c r="B645" s="11"/>
      <c r="C645" s="11"/>
      <c r="D645" s="11"/>
      <c r="E645" s="11"/>
      <c r="F645" s="11"/>
      <c r="G645" s="11"/>
      <c r="H645" s="13"/>
    </row>
    <row r="647" spans="1:9" x14ac:dyDescent="0.2">
      <c r="A647" s="383" t="s">
        <v>3511</v>
      </c>
      <c r="B647" s="22"/>
      <c r="C647" s="22"/>
      <c r="D647" s="22"/>
      <c r="E647" s="22"/>
      <c r="F647" s="22"/>
      <c r="G647" s="22"/>
      <c r="H647" s="384" t="s">
        <v>3542</v>
      </c>
    </row>
    <row r="648" spans="1:9" x14ac:dyDescent="0.2">
      <c r="A648" s="1" t="s">
        <v>3518</v>
      </c>
    </row>
    <row r="649" spans="1:9" x14ac:dyDescent="0.2">
      <c r="A649" s="4" t="s">
        <v>3567</v>
      </c>
      <c r="B649" s="4"/>
      <c r="C649" s="4"/>
      <c r="D649" s="4"/>
      <c r="E649" s="4"/>
      <c r="F649" s="4"/>
      <c r="G649" s="4"/>
      <c r="H649" s="4"/>
      <c r="I649" s="1" t="s">
        <v>3523</v>
      </c>
    </row>
    <row r="650" spans="1:9" x14ac:dyDescent="0.2">
      <c r="A650" s="1" t="s">
        <v>3519</v>
      </c>
    </row>
    <row r="651" spans="1:9" x14ac:dyDescent="0.2">
      <c r="B651" s="1" t="s">
        <v>3520</v>
      </c>
    </row>
    <row r="652" spans="1:9" x14ac:dyDescent="0.2">
      <c r="B652" s="1" t="s">
        <v>3521</v>
      </c>
    </row>
    <row r="653" spans="1:9" x14ac:dyDescent="0.2">
      <c r="B653" s="1" t="s">
        <v>3524</v>
      </c>
      <c r="E653" s="1" t="s">
        <v>3525</v>
      </c>
    </row>
    <row r="654" spans="1:9" x14ac:dyDescent="0.2">
      <c r="B654" s="1" t="s">
        <v>3522</v>
      </c>
    </row>
    <row r="656" spans="1:9" x14ac:dyDescent="0.2">
      <c r="A656" s="383" t="s">
        <v>3512</v>
      </c>
      <c r="B656" s="22"/>
      <c r="C656" s="22"/>
      <c r="D656" s="22"/>
      <c r="E656" s="22"/>
      <c r="F656" s="22"/>
      <c r="G656" s="22"/>
      <c r="H656" s="384" t="s">
        <v>3542</v>
      </c>
    </row>
    <row r="658" spans="1:3" x14ac:dyDescent="0.2">
      <c r="B658" s="1" t="s">
        <v>3526</v>
      </c>
    </row>
    <row r="659" spans="1:3" x14ac:dyDescent="0.2">
      <c r="B659" s="1" t="s">
        <v>3527</v>
      </c>
    </row>
    <row r="661" spans="1:3" x14ac:dyDescent="0.2">
      <c r="B661" s="1" t="s">
        <v>1517</v>
      </c>
      <c r="C661" s="1" t="s">
        <v>3528</v>
      </c>
    </row>
    <row r="662" spans="1:3" x14ac:dyDescent="0.2">
      <c r="B662" s="1" t="s">
        <v>1519</v>
      </c>
      <c r="C662" s="1" t="s">
        <v>3529</v>
      </c>
    </row>
    <row r="663" spans="1:3" x14ac:dyDescent="0.2">
      <c r="B663" s="1" t="s">
        <v>1511</v>
      </c>
      <c r="C663" s="1" t="s">
        <v>3530</v>
      </c>
    </row>
    <row r="664" spans="1:3" x14ac:dyDescent="0.2">
      <c r="B664" s="1" t="s">
        <v>1521</v>
      </c>
      <c r="C664" s="1" t="s">
        <v>3531</v>
      </c>
    </row>
    <row r="666" spans="1:3" x14ac:dyDescent="0.2">
      <c r="A666" s="1" t="s">
        <v>3532</v>
      </c>
    </row>
    <row r="667" spans="1:3" x14ac:dyDescent="0.2">
      <c r="B667" s="1" t="s">
        <v>3533</v>
      </c>
    </row>
    <row r="668" spans="1:3" x14ac:dyDescent="0.2">
      <c r="B668" s="1" t="s">
        <v>3534</v>
      </c>
    </row>
    <row r="669" spans="1:3" x14ac:dyDescent="0.2">
      <c r="B669" s="1" t="s">
        <v>3535</v>
      </c>
    </row>
    <row r="670" spans="1:3" x14ac:dyDescent="0.2">
      <c r="B670" s="1" t="s">
        <v>3536</v>
      </c>
    </row>
    <row r="672" spans="1:3" x14ac:dyDescent="0.2">
      <c r="B672" s="4" t="s">
        <v>3537</v>
      </c>
    </row>
    <row r="674" spans="1:8" x14ac:dyDescent="0.2">
      <c r="A674" s="383" t="s">
        <v>3513</v>
      </c>
      <c r="B674" s="22"/>
      <c r="C674" s="22"/>
      <c r="D674" s="22"/>
      <c r="E674" s="22"/>
      <c r="F674" s="22"/>
      <c r="G674" s="22"/>
      <c r="H674" s="384" t="s">
        <v>3542</v>
      </c>
    </row>
    <row r="675" spans="1:8" x14ac:dyDescent="0.2">
      <c r="A675" s="8"/>
    </row>
    <row r="676" spans="1:8" x14ac:dyDescent="0.2">
      <c r="A676" s="8"/>
      <c r="B676" s="1" t="s">
        <v>3538</v>
      </c>
    </row>
    <row r="677" spans="1:8" x14ac:dyDescent="0.2">
      <c r="A677" s="8"/>
      <c r="B677" s="1" t="s">
        <v>3539</v>
      </c>
    </row>
    <row r="678" spans="1:8" x14ac:dyDescent="0.2">
      <c r="A678" s="8"/>
      <c r="B678" s="1" t="s">
        <v>3540</v>
      </c>
    </row>
    <row r="679" spans="1:8" x14ac:dyDescent="0.2">
      <c r="A679" s="8"/>
    </row>
    <row r="680" spans="1:8" x14ac:dyDescent="0.2">
      <c r="A680" s="8"/>
      <c r="B680" s="4" t="s">
        <v>3541</v>
      </c>
    </row>
    <row r="681" spans="1:8" x14ac:dyDescent="0.2">
      <c r="A681" s="8"/>
    </row>
    <row r="682" spans="1:8" x14ac:dyDescent="0.2">
      <c r="A682" s="383" t="s">
        <v>3514</v>
      </c>
      <c r="B682" s="22"/>
      <c r="C682" s="22"/>
      <c r="D682" s="22"/>
      <c r="E682" s="22"/>
      <c r="F682" s="22"/>
      <c r="G682" s="22"/>
      <c r="H682" s="385" t="s">
        <v>3544</v>
      </c>
    </row>
    <row r="684" spans="1:8" x14ac:dyDescent="0.2">
      <c r="B684" s="1" t="s">
        <v>3543</v>
      </c>
    </row>
    <row r="686" spans="1:8" x14ac:dyDescent="0.2">
      <c r="A686" s="4" t="s">
        <v>3545</v>
      </c>
    </row>
    <row r="687" spans="1:8" ht="17" thickBot="1" x14ac:dyDescent="0.25"/>
    <row r="688" spans="1:8" x14ac:dyDescent="0.2">
      <c r="A688" s="12" t="s">
        <v>3546</v>
      </c>
    </row>
    <row r="690" spans="1:13" x14ac:dyDescent="0.2">
      <c r="A690" s="1" t="s">
        <v>3547</v>
      </c>
    </row>
    <row r="691" spans="1:13" x14ac:dyDescent="0.2">
      <c r="A691" s="1" t="s">
        <v>3548</v>
      </c>
      <c r="I691" s="1" t="s">
        <v>3556</v>
      </c>
      <c r="M691" s="1" t="s">
        <v>3557</v>
      </c>
    </row>
    <row r="692" spans="1:13" x14ac:dyDescent="0.2">
      <c r="A692" s="1" t="s">
        <v>3549</v>
      </c>
    </row>
    <row r="694" spans="1:13" x14ac:dyDescent="0.2">
      <c r="A694" s="1" t="s">
        <v>3550</v>
      </c>
      <c r="I694" s="1" t="s">
        <v>3562</v>
      </c>
      <c r="M694" s="1" t="s">
        <v>3557</v>
      </c>
    </row>
    <row r="695" spans="1:13" x14ac:dyDescent="0.2">
      <c r="A695" s="1" t="s">
        <v>3551</v>
      </c>
      <c r="I695" s="1" t="s">
        <v>3558</v>
      </c>
      <c r="K695" s="1">
        <f>500*10</f>
        <v>5000</v>
      </c>
      <c r="L695" s="1" t="s">
        <v>3559</v>
      </c>
      <c r="M695" s="1">
        <f>11*480</f>
        <v>5280</v>
      </c>
    </row>
    <row r="696" spans="1:13" x14ac:dyDescent="0.2">
      <c r="I696" s="1" t="s">
        <v>3560</v>
      </c>
    </row>
    <row r="697" spans="1:13" x14ac:dyDescent="0.2">
      <c r="I697" s="1" t="s">
        <v>3561</v>
      </c>
    </row>
    <row r="699" spans="1:13" x14ac:dyDescent="0.2">
      <c r="A699" s="1" t="s">
        <v>3552</v>
      </c>
      <c r="I699" s="1" t="s">
        <v>3562</v>
      </c>
      <c r="M699" s="1" t="s">
        <v>3557</v>
      </c>
    </row>
    <row r="700" spans="1:13" x14ac:dyDescent="0.2">
      <c r="A700" s="1" t="s">
        <v>3553</v>
      </c>
      <c r="I700" s="1" t="s">
        <v>3563</v>
      </c>
      <c r="K700" s="1">
        <f>40*12</f>
        <v>480</v>
      </c>
      <c r="L700" s="1" t="s">
        <v>3564</v>
      </c>
      <c r="M700" s="1">
        <f>8*48</f>
        <v>384</v>
      </c>
    </row>
    <row r="701" spans="1:13" x14ac:dyDescent="0.2">
      <c r="I701" s="1" t="s">
        <v>3565</v>
      </c>
    </row>
    <row r="702" spans="1:13" x14ac:dyDescent="0.2">
      <c r="I702" s="1" t="s">
        <v>3566</v>
      </c>
    </row>
    <row r="704" spans="1:13" x14ac:dyDescent="0.2">
      <c r="A704" s="1" t="s">
        <v>3554</v>
      </c>
      <c r="I704" s="1" t="s">
        <v>3576</v>
      </c>
      <c r="M704" s="1" t="s">
        <v>3557</v>
      </c>
    </row>
    <row r="705" spans="1:9" x14ac:dyDescent="0.2">
      <c r="A705" s="1" t="s">
        <v>3555</v>
      </c>
      <c r="I705" s="1" t="s">
        <v>3569</v>
      </c>
    </row>
    <row r="706" spans="1:9" x14ac:dyDescent="0.2">
      <c r="A706" s="1" t="s">
        <v>3568</v>
      </c>
      <c r="I706" s="1" t="s">
        <v>3570</v>
      </c>
    </row>
    <row r="707" spans="1:9" x14ac:dyDescent="0.2">
      <c r="I707" s="1" t="s">
        <v>3571</v>
      </c>
    </row>
    <row r="708" spans="1:9" x14ac:dyDescent="0.2">
      <c r="I708" s="1" t="s">
        <v>3572</v>
      </c>
    </row>
    <row r="709" spans="1:9" x14ac:dyDescent="0.2">
      <c r="I709" s="1" t="s">
        <v>3573</v>
      </c>
    </row>
    <row r="710" spans="1:9" x14ac:dyDescent="0.2">
      <c r="I710" s="1" t="s">
        <v>3574</v>
      </c>
    </row>
    <row r="711" spans="1:9" x14ac:dyDescent="0.2">
      <c r="I711" s="1" t="s">
        <v>3575</v>
      </c>
    </row>
  </sheetData>
  <mergeCells count="32">
    <mergeCell ref="C113:D113"/>
    <mergeCell ref="E113:F113"/>
    <mergeCell ref="C42:D42"/>
    <mergeCell ref="E42:F42"/>
    <mergeCell ref="C66:D66"/>
    <mergeCell ref="E66:F66"/>
    <mergeCell ref="C90:D90"/>
    <mergeCell ref="E90:F90"/>
    <mergeCell ref="C206:D206"/>
    <mergeCell ref="E206:F206"/>
    <mergeCell ref="C142:D142"/>
    <mergeCell ref="E142:F142"/>
    <mergeCell ref="C174:D174"/>
    <mergeCell ref="E174:F174"/>
    <mergeCell ref="C483:D483"/>
    <mergeCell ref="E483:F483"/>
    <mergeCell ref="C348:D348"/>
    <mergeCell ref="E348:F348"/>
    <mergeCell ref="C378:D378"/>
    <mergeCell ref="E378:F378"/>
    <mergeCell ref="C410:D410"/>
    <mergeCell ref="E410:F410"/>
    <mergeCell ref="C232:D232"/>
    <mergeCell ref="E232:F232"/>
    <mergeCell ref="C293:D293"/>
    <mergeCell ref="E293:F293"/>
    <mergeCell ref="C431:D431"/>
    <mergeCell ref="E431:F431"/>
    <mergeCell ref="C321:D321"/>
    <mergeCell ref="E321:F321"/>
    <mergeCell ref="C270:D270"/>
    <mergeCell ref="E270:F270"/>
  </mergeCells>
  <pageMargins left="0.7" right="0.7" top="0.75" bottom="0.75" header="0.3" footer="0.3"/>
  <pageSetup paperSize="9" orientation="portrait" horizontalDpi="0" verticalDpi="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D5946-6E85-0F45-93BE-4E05107B6075}">
  <dimension ref="A1:P852"/>
  <sheetViews>
    <sheetView rightToLeft="1" tabSelected="1" topLeftCell="A507" zoomScale="160" zoomScaleNormal="160" workbookViewId="0">
      <selection activeCell="G515" sqref="G515"/>
    </sheetView>
  </sheetViews>
  <sheetFormatPr baseColWidth="10" defaultColWidth="10.83203125" defaultRowHeight="16" x14ac:dyDescent="0.2"/>
  <cols>
    <col min="1" max="16384" width="10.83203125" style="1"/>
  </cols>
  <sheetData>
    <row r="1" spans="1:8" x14ac:dyDescent="0.2">
      <c r="A1" s="4" t="s">
        <v>3577</v>
      </c>
      <c r="B1" s="4"/>
      <c r="C1" s="4"/>
      <c r="D1" s="4"/>
      <c r="E1" s="4"/>
      <c r="F1" s="4"/>
      <c r="G1" s="14"/>
      <c r="H1" s="140">
        <v>45784</v>
      </c>
    </row>
    <row r="3" spans="1:8" ht="23" x14ac:dyDescent="0.25">
      <c r="A3" s="327" t="s">
        <v>2480</v>
      </c>
    </row>
    <row r="4" spans="1:8" ht="17" thickBot="1" x14ac:dyDescent="0.25"/>
    <row r="5" spans="1:8" x14ac:dyDescent="0.2">
      <c r="A5" s="12" t="s">
        <v>1673</v>
      </c>
      <c r="B5" s="6"/>
      <c r="C5" s="6"/>
      <c r="D5" s="6"/>
      <c r="E5" s="6"/>
      <c r="F5" s="6"/>
      <c r="G5" s="6"/>
      <c r="H5" s="7"/>
    </row>
    <row r="6" spans="1:8" x14ac:dyDescent="0.2">
      <c r="A6" s="8" t="s">
        <v>1674</v>
      </c>
      <c r="H6" s="9"/>
    </row>
    <row r="7" spans="1:8" x14ac:dyDescent="0.2">
      <c r="A7" s="8" t="s">
        <v>1675</v>
      </c>
      <c r="H7" s="9"/>
    </row>
    <row r="8" spans="1:8" x14ac:dyDescent="0.2">
      <c r="A8" s="8"/>
      <c r="H8" s="9"/>
    </row>
    <row r="9" spans="1:8" x14ac:dyDescent="0.2">
      <c r="A9" s="8" t="s">
        <v>1676</v>
      </c>
      <c r="H9" s="9"/>
    </row>
    <row r="10" spans="1:8" x14ac:dyDescent="0.2">
      <c r="A10" s="8" t="s">
        <v>1677</v>
      </c>
      <c r="H10" s="9"/>
    </row>
    <row r="11" spans="1:8" x14ac:dyDescent="0.2">
      <c r="A11" s="8"/>
      <c r="H11" s="9"/>
    </row>
    <row r="12" spans="1:8" x14ac:dyDescent="0.2">
      <c r="A12" s="8" t="s">
        <v>1678</v>
      </c>
      <c r="H12" s="9"/>
    </row>
    <row r="13" spans="1:8" ht="17" thickBot="1" x14ac:dyDescent="0.25">
      <c r="A13" s="10" t="s">
        <v>1679</v>
      </c>
      <c r="B13" s="11"/>
      <c r="C13" s="11"/>
      <c r="D13" s="11"/>
      <c r="E13" s="11"/>
      <c r="F13" s="11"/>
      <c r="G13" s="11"/>
      <c r="H13" s="13"/>
    </row>
    <row r="14" spans="1:8" ht="17" thickBot="1" x14ac:dyDescent="0.25"/>
    <row r="15" spans="1:8" x14ac:dyDescent="0.2">
      <c r="A15" s="12" t="s">
        <v>1680</v>
      </c>
      <c r="B15" s="82"/>
      <c r="C15" s="82"/>
      <c r="D15" s="82"/>
      <c r="E15" s="82"/>
      <c r="F15" s="82"/>
      <c r="G15" s="82"/>
      <c r="H15" s="83"/>
    </row>
    <row r="16" spans="1:8" x14ac:dyDescent="0.2">
      <c r="A16" s="8"/>
      <c r="H16" s="9"/>
    </row>
    <row r="17" spans="1:8" x14ac:dyDescent="0.2">
      <c r="A17" s="8"/>
      <c r="H17" s="9"/>
    </row>
    <row r="18" spans="1:8" x14ac:dyDescent="0.2">
      <c r="A18" s="8"/>
      <c r="F18" s="3" t="s">
        <v>1095</v>
      </c>
      <c r="H18" s="9"/>
    </row>
    <row r="19" spans="1:8" x14ac:dyDescent="0.2">
      <c r="A19" s="8"/>
      <c r="H19" s="9"/>
    </row>
    <row r="20" spans="1:8" x14ac:dyDescent="0.2">
      <c r="A20" s="8"/>
      <c r="B20" s="3" t="s">
        <v>1681</v>
      </c>
      <c r="H20" s="9"/>
    </row>
    <row r="21" spans="1:8" x14ac:dyDescent="0.2">
      <c r="A21" s="8"/>
      <c r="B21" s="3" t="s">
        <v>1682</v>
      </c>
      <c r="G21" s="386" t="s">
        <v>3578</v>
      </c>
      <c r="H21" s="387"/>
    </row>
    <row r="22" spans="1:8" x14ac:dyDescent="0.2">
      <c r="A22" s="8"/>
      <c r="G22" s="386" t="s">
        <v>3579</v>
      </c>
      <c r="H22" s="387"/>
    </row>
    <row r="23" spans="1:8" x14ac:dyDescent="0.2">
      <c r="A23" s="8"/>
      <c r="G23" s="386" t="s">
        <v>3580</v>
      </c>
      <c r="H23" s="387"/>
    </row>
    <row r="24" spans="1:8" x14ac:dyDescent="0.2">
      <c r="A24" s="8"/>
      <c r="G24" s="386" t="s">
        <v>3581</v>
      </c>
      <c r="H24" s="387"/>
    </row>
    <row r="25" spans="1:8" x14ac:dyDescent="0.2">
      <c r="A25" s="8"/>
      <c r="G25" s="386" t="s">
        <v>3582</v>
      </c>
      <c r="H25" s="387"/>
    </row>
    <row r="26" spans="1:8" x14ac:dyDescent="0.2">
      <c r="A26" s="8"/>
      <c r="G26" s="386" t="s">
        <v>3583</v>
      </c>
      <c r="H26" s="387"/>
    </row>
    <row r="27" spans="1:8" x14ac:dyDescent="0.2">
      <c r="A27" s="8"/>
      <c r="G27" s="386" t="s">
        <v>3584</v>
      </c>
      <c r="H27" s="387"/>
    </row>
    <row r="28" spans="1:8" x14ac:dyDescent="0.2">
      <c r="A28" s="8"/>
      <c r="G28" s="386" t="s">
        <v>3585</v>
      </c>
      <c r="H28" s="387"/>
    </row>
    <row r="29" spans="1:8" x14ac:dyDescent="0.2">
      <c r="A29" s="8"/>
      <c r="B29" s="3" t="s">
        <v>104</v>
      </c>
      <c r="G29" s="386" t="s">
        <v>3589</v>
      </c>
      <c r="H29" s="387"/>
    </row>
    <row r="30" spans="1:8" x14ac:dyDescent="0.2">
      <c r="A30" s="8"/>
      <c r="B30" s="3" t="s">
        <v>8</v>
      </c>
      <c r="G30" s="386" t="s">
        <v>3586</v>
      </c>
      <c r="H30" s="387"/>
    </row>
    <row r="31" spans="1:8" x14ac:dyDescent="0.2">
      <c r="A31" s="8"/>
      <c r="G31" s="386" t="s">
        <v>3587</v>
      </c>
      <c r="H31" s="387"/>
    </row>
    <row r="32" spans="1:8" x14ac:dyDescent="0.2">
      <c r="A32" s="8" t="s">
        <v>1087</v>
      </c>
      <c r="G32" s="386" t="s">
        <v>3588</v>
      </c>
      <c r="H32" s="387"/>
    </row>
    <row r="33" spans="1:8" x14ac:dyDescent="0.2">
      <c r="A33" s="8"/>
      <c r="H33" s="9"/>
    </row>
    <row r="34" spans="1:8" x14ac:dyDescent="0.2">
      <c r="A34" s="8"/>
      <c r="H34" s="9"/>
    </row>
    <row r="35" spans="1:8" x14ac:dyDescent="0.2">
      <c r="A35" s="8"/>
      <c r="H35" s="9"/>
    </row>
    <row r="36" spans="1:8" x14ac:dyDescent="0.2">
      <c r="A36" s="8"/>
      <c r="H36" s="9"/>
    </row>
    <row r="37" spans="1:8" x14ac:dyDescent="0.2">
      <c r="A37" s="8"/>
      <c r="B37" s="1" t="s">
        <v>1683</v>
      </c>
      <c r="H37" s="9"/>
    </row>
    <row r="38" spans="1:8" x14ac:dyDescent="0.2">
      <c r="A38" s="8"/>
      <c r="B38" s="1" t="s">
        <v>1684</v>
      </c>
      <c r="C38" s="1" t="s">
        <v>1685</v>
      </c>
      <c r="H38" s="9"/>
    </row>
    <row r="39" spans="1:8" ht="17" thickBot="1" x14ac:dyDescent="0.25">
      <c r="A39" s="10"/>
      <c r="B39" s="11" t="s">
        <v>1686</v>
      </c>
      <c r="C39" s="11" t="s">
        <v>1687</v>
      </c>
      <c r="D39" s="11"/>
      <c r="E39" s="11"/>
      <c r="F39" s="11"/>
      <c r="G39" s="11"/>
      <c r="H39" s="13"/>
    </row>
    <row r="40" spans="1:8" ht="17" thickBot="1" x14ac:dyDescent="0.25"/>
    <row r="41" spans="1:8" x14ac:dyDescent="0.2">
      <c r="A41" s="12" t="s">
        <v>1688</v>
      </c>
      <c r="B41" s="6"/>
      <c r="C41" s="6"/>
      <c r="D41" s="6"/>
      <c r="E41" s="6"/>
      <c r="F41" s="6"/>
      <c r="G41" s="6"/>
      <c r="H41" s="7"/>
    </row>
    <row r="42" spans="1:8" x14ac:dyDescent="0.2">
      <c r="A42" s="8" t="s">
        <v>1689</v>
      </c>
      <c r="H42" s="9"/>
    </row>
    <row r="43" spans="1:8" x14ac:dyDescent="0.2">
      <c r="A43" s="8" t="s">
        <v>1690</v>
      </c>
      <c r="H43" s="9"/>
    </row>
    <row r="44" spans="1:8" x14ac:dyDescent="0.2">
      <c r="A44" s="8" t="s">
        <v>1691</v>
      </c>
      <c r="H44" s="9"/>
    </row>
    <row r="45" spans="1:8" x14ac:dyDescent="0.2">
      <c r="A45" s="8"/>
      <c r="H45" s="9"/>
    </row>
    <row r="46" spans="1:8" x14ac:dyDescent="0.2">
      <c r="A46" s="8"/>
      <c r="H46" s="9"/>
    </row>
    <row r="47" spans="1:8" x14ac:dyDescent="0.2">
      <c r="A47" s="8"/>
      <c r="H47" s="9"/>
    </row>
    <row r="48" spans="1:8" x14ac:dyDescent="0.2">
      <c r="A48" s="8"/>
      <c r="F48" s="3" t="s">
        <v>1095</v>
      </c>
      <c r="H48" s="9"/>
    </row>
    <row r="49" spans="1:8" x14ac:dyDescent="0.2">
      <c r="A49" s="8"/>
      <c r="H49" s="9"/>
    </row>
    <row r="50" spans="1:8" x14ac:dyDescent="0.2">
      <c r="A50" s="8"/>
      <c r="B50" s="3" t="s">
        <v>1681</v>
      </c>
      <c r="C50" s="1" t="s">
        <v>1692</v>
      </c>
      <c r="H50" s="9"/>
    </row>
    <row r="51" spans="1:8" x14ac:dyDescent="0.2">
      <c r="A51" s="8"/>
      <c r="B51" s="3" t="s">
        <v>1682</v>
      </c>
      <c r="H51" s="9"/>
    </row>
    <row r="52" spans="1:8" x14ac:dyDescent="0.2">
      <c r="A52" s="8"/>
      <c r="H52" s="9"/>
    </row>
    <row r="53" spans="1:8" x14ac:dyDescent="0.2">
      <c r="A53" s="8"/>
      <c r="H53" s="9"/>
    </row>
    <row r="54" spans="1:8" x14ac:dyDescent="0.2">
      <c r="A54" s="8"/>
      <c r="H54" s="9"/>
    </row>
    <row r="55" spans="1:8" x14ac:dyDescent="0.2">
      <c r="A55" s="8"/>
      <c r="H55" s="9"/>
    </row>
    <row r="56" spans="1:8" x14ac:dyDescent="0.2">
      <c r="A56" s="8"/>
      <c r="H56" s="9"/>
    </row>
    <row r="57" spans="1:8" x14ac:dyDescent="0.2">
      <c r="A57" s="8"/>
      <c r="H57" s="9"/>
    </row>
    <row r="58" spans="1:8" x14ac:dyDescent="0.2">
      <c r="A58" s="8"/>
      <c r="H58" s="9"/>
    </row>
    <row r="59" spans="1:8" x14ac:dyDescent="0.2">
      <c r="A59" s="8"/>
      <c r="B59" s="3" t="s">
        <v>104</v>
      </c>
      <c r="H59" s="9"/>
    </row>
    <row r="60" spans="1:8" x14ac:dyDescent="0.2">
      <c r="A60" s="8"/>
      <c r="B60" s="3" t="s">
        <v>8</v>
      </c>
      <c r="H60" s="9"/>
    </row>
    <row r="61" spans="1:8" x14ac:dyDescent="0.2">
      <c r="A61" s="8"/>
      <c r="D61" s="1" t="s">
        <v>1693</v>
      </c>
      <c r="H61" s="9"/>
    </row>
    <row r="62" spans="1:8" x14ac:dyDescent="0.2">
      <c r="A62" s="8" t="s">
        <v>1087</v>
      </c>
      <c r="H62" s="9"/>
    </row>
    <row r="63" spans="1:8" x14ac:dyDescent="0.2">
      <c r="A63" s="8"/>
      <c r="H63" s="9"/>
    </row>
    <row r="64" spans="1:8" x14ac:dyDescent="0.2">
      <c r="A64" s="8"/>
      <c r="H64" s="9"/>
    </row>
    <row r="65" spans="1:8" x14ac:dyDescent="0.2">
      <c r="A65" s="8"/>
      <c r="H65" s="9"/>
    </row>
    <row r="66" spans="1:8" x14ac:dyDescent="0.2">
      <c r="A66" s="8"/>
      <c r="H66" s="9"/>
    </row>
    <row r="67" spans="1:8" ht="17" thickBot="1" x14ac:dyDescent="0.25">
      <c r="A67" s="10"/>
      <c r="B67" s="11"/>
      <c r="C67" s="11"/>
      <c r="D67" s="11"/>
      <c r="E67" s="11"/>
      <c r="F67" s="11"/>
      <c r="G67" s="11"/>
      <c r="H67" s="13"/>
    </row>
    <row r="68" spans="1:8" ht="17" thickBot="1" x14ac:dyDescent="0.25"/>
    <row r="69" spans="1:8" x14ac:dyDescent="0.2">
      <c r="A69" s="12" t="s">
        <v>1694</v>
      </c>
      <c r="B69" s="6"/>
      <c r="C69" s="6"/>
      <c r="D69" s="6"/>
      <c r="E69" s="6"/>
      <c r="F69" s="6"/>
      <c r="G69" s="6"/>
      <c r="H69" s="7"/>
    </row>
    <row r="70" spans="1:8" x14ac:dyDescent="0.2">
      <c r="A70" s="137" t="s">
        <v>1695</v>
      </c>
      <c r="H70" s="9"/>
    </row>
    <row r="71" spans="1:8" x14ac:dyDescent="0.2">
      <c r="A71" s="8"/>
      <c r="H71" s="9"/>
    </row>
    <row r="72" spans="1:8" x14ac:dyDescent="0.2">
      <c r="A72" s="8"/>
      <c r="H72" s="9"/>
    </row>
    <row r="73" spans="1:8" x14ac:dyDescent="0.2">
      <c r="A73" s="8"/>
      <c r="C73" s="3"/>
      <c r="F73" s="3" t="s">
        <v>1095</v>
      </c>
      <c r="H73" s="9"/>
    </row>
    <row r="74" spans="1:8" x14ac:dyDescent="0.2">
      <c r="A74" s="8"/>
      <c r="H74" s="9"/>
    </row>
    <row r="75" spans="1:8" x14ac:dyDescent="0.2">
      <c r="A75" s="8"/>
      <c r="B75" s="3" t="s">
        <v>1681</v>
      </c>
      <c r="H75" s="9"/>
    </row>
    <row r="76" spans="1:8" x14ac:dyDescent="0.2">
      <c r="A76" s="8"/>
      <c r="B76" s="3" t="s">
        <v>1682</v>
      </c>
      <c r="H76" s="9"/>
    </row>
    <row r="77" spans="1:8" x14ac:dyDescent="0.2">
      <c r="A77" s="8"/>
      <c r="H77" s="9"/>
    </row>
    <row r="78" spans="1:8" x14ac:dyDescent="0.2">
      <c r="A78" s="8"/>
      <c r="H78" s="9"/>
    </row>
    <row r="79" spans="1:8" x14ac:dyDescent="0.2">
      <c r="A79" s="8"/>
      <c r="H79" s="9"/>
    </row>
    <row r="80" spans="1:8" x14ac:dyDescent="0.2">
      <c r="A80" s="8"/>
      <c r="H80" s="9"/>
    </row>
    <row r="81" spans="1:8" x14ac:dyDescent="0.2">
      <c r="A81" s="8"/>
      <c r="H81" s="9"/>
    </row>
    <row r="82" spans="1:8" x14ac:dyDescent="0.2">
      <c r="A82" s="8"/>
      <c r="H82" s="9"/>
    </row>
    <row r="83" spans="1:8" x14ac:dyDescent="0.2">
      <c r="A83" s="8"/>
      <c r="H83" s="9"/>
    </row>
    <row r="84" spans="1:8" x14ac:dyDescent="0.2">
      <c r="A84" s="8"/>
      <c r="B84" s="3"/>
      <c r="H84" s="9"/>
    </row>
    <row r="85" spans="1:8" x14ac:dyDescent="0.2">
      <c r="A85" s="8"/>
      <c r="B85" s="3"/>
      <c r="H85" s="9"/>
    </row>
    <row r="86" spans="1:8" x14ac:dyDescent="0.2">
      <c r="A86" s="8"/>
      <c r="H86" s="9"/>
    </row>
    <row r="87" spans="1:8" x14ac:dyDescent="0.2">
      <c r="A87" s="8" t="s">
        <v>1087</v>
      </c>
      <c r="H87" s="9"/>
    </row>
    <row r="88" spans="1:8" x14ac:dyDescent="0.2">
      <c r="A88" s="8"/>
      <c r="H88" s="9"/>
    </row>
    <row r="89" spans="1:8" x14ac:dyDescent="0.2">
      <c r="A89" s="8"/>
      <c r="H89" s="9"/>
    </row>
    <row r="90" spans="1:8" x14ac:dyDescent="0.2">
      <c r="A90" s="8" t="s">
        <v>1696</v>
      </c>
      <c r="H90" s="9"/>
    </row>
    <row r="91" spans="1:8" x14ac:dyDescent="0.2">
      <c r="A91" s="8" t="s">
        <v>1697</v>
      </c>
      <c r="H91" s="9"/>
    </row>
    <row r="92" spans="1:8" x14ac:dyDescent="0.2">
      <c r="A92" s="8" t="s">
        <v>1698</v>
      </c>
      <c r="H92" s="9"/>
    </row>
    <row r="93" spans="1:8" ht="17" thickBot="1" x14ac:dyDescent="0.25">
      <c r="A93" s="10"/>
      <c r="B93" s="11"/>
      <c r="C93" s="11"/>
      <c r="D93" s="11"/>
      <c r="E93" s="11"/>
      <c r="F93" s="11"/>
      <c r="G93" s="11"/>
      <c r="H93" s="13"/>
    </row>
    <row r="94" spans="1:8" ht="17" thickBot="1" x14ac:dyDescent="0.25"/>
    <row r="95" spans="1:8" x14ac:dyDescent="0.2">
      <c r="A95" s="12"/>
      <c r="B95" s="6"/>
      <c r="C95" s="6"/>
      <c r="D95" s="6"/>
      <c r="E95" s="6"/>
      <c r="F95" s="6"/>
      <c r="G95" s="6"/>
      <c r="H95" s="7"/>
    </row>
    <row r="96" spans="1:8" x14ac:dyDescent="0.2">
      <c r="A96" s="137" t="s">
        <v>1699</v>
      </c>
      <c r="H96" s="9"/>
    </row>
    <row r="97" spans="1:8" x14ac:dyDescent="0.2">
      <c r="A97" s="8"/>
      <c r="H97" s="9"/>
    </row>
    <row r="98" spans="1:8" x14ac:dyDescent="0.2">
      <c r="A98" s="8"/>
      <c r="H98" s="9"/>
    </row>
    <row r="99" spans="1:8" x14ac:dyDescent="0.2">
      <c r="A99" s="8"/>
      <c r="C99" s="3"/>
      <c r="F99" s="3" t="s">
        <v>1095</v>
      </c>
      <c r="H99" s="9"/>
    </row>
    <row r="100" spans="1:8" x14ac:dyDescent="0.2">
      <c r="A100" s="8"/>
      <c r="H100" s="9"/>
    </row>
    <row r="101" spans="1:8" x14ac:dyDescent="0.2">
      <c r="A101" s="8"/>
      <c r="B101" s="3" t="s">
        <v>1681</v>
      </c>
      <c r="H101" s="9"/>
    </row>
    <row r="102" spans="1:8" x14ac:dyDescent="0.2">
      <c r="A102" s="8"/>
      <c r="B102" s="3" t="s">
        <v>1682</v>
      </c>
      <c r="H102" s="9"/>
    </row>
    <row r="103" spans="1:8" x14ac:dyDescent="0.2">
      <c r="A103" s="8"/>
      <c r="H103" s="9"/>
    </row>
    <row r="104" spans="1:8" x14ac:dyDescent="0.2">
      <c r="A104" s="8"/>
      <c r="H104" s="9"/>
    </row>
    <row r="105" spans="1:8" x14ac:dyDescent="0.2">
      <c r="A105" s="8"/>
      <c r="H105" s="9"/>
    </row>
    <row r="106" spans="1:8" x14ac:dyDescent="0.2">
      <c r="A106" s="8"/>
      <c r="H106" s="9"/>
    </row>
    <row r="107" spans="1:8" x14ac:dyDescent="0.2">
      <c r="A107" s="8"/>
      <c r="H107" s="9"/>
    </row>
    <row r="108" spans="1:8" x14ac:dyDescent="0.2">
      <c r="A108" s="8"/>
      <c r="H108" s="9"/>
    </row>
    <row r="109" spans="1:8" x14ac:dyDescent="0.2">
      <c r="A109" s="8"/>
      <c r="H109" s="9"/>
    </row>
    <row r="110" spans="1:8" x14ac:dyDescent="0.2">
      <c r="A110" s="8"/>
      <c r="B110" s="3"/>
      <c r="H110" s="9"/>
    </row>
    <row r="111" spans="1:8" x14ac:dyDescent="0.2">
      <c r="A111" s="8"/>
      <c r="B111" s="3"/>
      <c r="H111" s="9"/>
    </row>
    <row r="112" spans="1:8" x14ac:dyDescent="0.2">
      <c r="A112" s="8"/>
      <c r="H112" s="9"/>
    </row>
    <row r="113" spans="1:8" x14ac:dyDescent="0.2">
      <c r="A113" s="8" t="s">
        <v>1087</v>
      </c>
      <c r="H113" s="9"/>
    </row>
    <row r="114" spans="1:8" x14ac:dyDescent="0.2">
      <c r="A114" s="8"/>
      <c r="H114" s="9"/>
    </row>
    <row r="115" spans="1:8" x14ac:dyDescent="0.2">
      <c r="A115" s="8"/>
      <c r="H115" s="9"/>
    </row>
    <row r="116" spans="1:8" x14ac:dyDescent="0.2">
      <c r="A116" s="8" t="s">
        <v>1700</v>
      </c>
      <c r="H116" s="9"/>
    </row>
    <row r="117" spans="1:8" x14ac:dyDescent="0.2">
      <c r="A117" s="8" t="s">
        <v>1701</v>
      </c>
      <c r="H117" s="9"/>
    </row>
    <row r="118" spans="1:8" x14ac:dyDescent="0.2">
      <c r="A118" s="8" t="s">
        <v>1702</v>
      </c>
      <c r="H118" s="9"/>
    </row>
    <row r="119" spans="1:8" ht="17" thickBot="1" x14ac:dyDescent="0.25">
      <c r="A119" s="10"/>
      <c r="B119" s="11"/>
      <c r="C119" s="11"/>
      <c r="D119" s="11"/>
      <c r="E119" s="11"/>
      <c r="F119" s="11"/>
      <c r="G119" s="11"/>
      <c r="H119" s="13"/>
    </row>
    <row r="120" spans="1:8" ht="17" thickBot="1" x14ac:dyDescent="0.25"/>
    <row r="121" spans="1:8" x14ac:dyDescent="0.2">
      <c r="A121" s="5" t="s">
        <v>1703</v>
      </c>
      <c r="B121" s="6"/>
      <c r="C121" s="6"/>
      <c r="D121" s="6"/>
      <c r="E121" s="6"/>
      <c r="F121" s="6"/>
      <c r="G121" s="6"/>
      <c r="H121" s="7"/>
    </row>
    <row r="122" spans="1:8" x14ac:dyDescent="0.2">
      <c r="A122" s="8" t="s">
        <v>1704</v>
      </c>
      <c r="H122" s="9"/>
    </row>
    <row r="123" spans="1:8" x14ac:dyDescent="0.2">
      <c r="A123" s="8" t="s">
        <v>1705</v>
      </c>
      <c r="H123" s="9"/>
    </row>
    <row r="124" spans="1:8" ht="17" thickBot="1" x14ac:dyDescent="0.25">
      <c r="A124" s="10" t="s">
        <v>1706</v>
      </c>
      <c r="B124" s="11"/>
      <c r="C124" s="11"/>
      <c r="D124" s="11"/>
      <c r="E124" s="11"/>
      <c r="F124" s="11"/>
      <c r="G124" s="11"/>
      <c r="H124" s="13"/>
    </row>
    <row r="126" spans="1:8" x14ac:dyDescent="0.2">
      <c r="A126" s="16" t="s">
        <v>208</v>
      </c>
      <c r="B126" s="16"/>
      <c r="C126" s="16"/>
      <c r="D126" s="16"/>
      <c r="E126" s="16"/>
      <c r="F126" s="16"/>
      <c r="G126" s="16"/>
      <c r="H126" s="16"/>
    </row>
    <row r="127" spans="1:8" x14ac:dyDescent="0.2">
      <c r="A127" s="1" t="s">
        <v>1707</v>
      </c>
    </row>
    <row r="128" spans="1:8" x14ac:dyDescent="0.2">
      <c r="A128" s="1" t="s">
        <v>1708</v>
      </c>
    </row>
    <row r="129" spans="1:6" x14ac:dyDescent="0.2">
      <c r="A129" s="1" t="s">
        <v>1709</v>
      </c>
    </row>
    <row r="130" spans="1:6" x14ac:dyDescent="0.2">
      <c r="A130" s="1" t="s">
        <v>1710</v>
      </c>
    </row>
    <row r="131" spans="1:6" x14ac:dyDescent="0.2">
      <c r="A131" s="1" t="s">
        <v>1711</v>
      </c>
    </row>
    <row r="132" spans="1:6" x14ac:dyDescent="0.2">
      <c r="A132" s="1" t="s">
        <v>1712</v>
      </c>
    </row>
    <row r="133" spans="1:6" x14ac:dyDescent="0.2">
      <c r="A133" s="1" t="s">
        <v>1221</v>
      </c>
    </row>
    <row r="134" spans="1:6" x14ac:dyDescent="0.2">
      <c r="F134" s="3" t="s">
        <v>2359</v>
      </c>
    </row>
    <row r="135" spans="1:6" x14ac:dyDescent="0.2">
      <c r="A135" s="8"/>
      <c r="C135" s="3"/>
      <c r="F135" s="3" t="s">
        <v>1095</v>
      </c>
    </row>
    <row r="136" spans="1:6" x14ac:dyDescent="0.2">
      <c r="A136" s="8"/>
    </row>
    <row r="137" spans="1:6" x14ac:dyDescent="0.2">
      <c r="A137" s="8"/>
      <c r="B137" s="3" t="s">
        <v>1713</v>
      </c>
    </row>
    <row r="138" spans="1:6" x14ac:dyDescent="0.2">
      <c r="A138" s="8"/>
      <c r="B138" s="3" t="s">
        <v>1682</v>
      </c>
    </row>
    <row r="139" spans="1:6" x14ac:dyDescent="0.2">
      <c r="A139" s="8"/>
    </row>
    <row r="140" spans="1:6" x14ac:dyDescent="0.2">
      <c r="A140" s="8"/>
    </row>
    <row r="141" spans="1:6" x14ac:dyDescent="0.2">
      <c r="A141" s="8"/>
    </row>
    <row r="142" spans="1:6" x14ac:dyDescent="0.2">
      <c r="A142" s="8"/>
    </row>
    <row r="143" spans="1:6" x14ac:dyDescent="0.2">
      <c r="A143" s="8"/>
    </row>
    <row r="144" spans="1:6" x14ac:dyDescent="0.2">
      <c r="A144" s="8"/>
    </row>
    <row r="145" spans="1:2" x14ac:dyDescent="0.2">
      <c r="A145" s="8"/>
    </row>
    <row r="146" spans="1:2" x14ac:dyDescent="0.2">
      <c r="A146" s="8"/>
      <c r="B146" s="3" t="s">
        <v>104</v>
      </c>
    </row>
    <row r="147" spans="1:2" x14ac:dyDescent="0.2">
      <c r="A147" s="8"/>
      <c r="B147" s="3" t="s">
        <v>8</v>
      </c>
    </row>
    <row r="148" spans="1:2" x14ac:dyDescent="0.2">
      <c r="A148" s="8"/>
    </row>
    <row r="149" spans="1:2" x14ac:dyDescent="0.2">
      <c r="A149" s="208" t="s">
        <v>1087</v>
      </c>
    </row>
    <row r="150" spans="1:2" x14ac:dyDescent="0.2">
      <c r="A150" s="208" t="s">
        <v>1112</v>
      </c>
    </row>
    <row r="151" spans="1:2" x14ac:dyDescent="0.2">
      <c r="A151" s="8"/>
    </row>
    <row r="152" spans="1:2" x14ac:dyDescent="0.2">
      <c r="A152" s="8"/>
    </row>
    <row r="153" spans="1:2" x14ac:dyDescent="0.2">
      <c r="A153" s="8"/>
    </row>
    <row r="154" spans="1:2" x14ac:dyDescent="0.2">
      <c r="A154" s="8"/>
    </row>
    <row r="155" spans="1:2" x14ac:dyDescent="0.2">
      <c r="A155" s="8" t="s">
        <v>570</v>
      </c>
    </row>
    <row r="156" spans="1:2" x14ac:dyDescent="0.2">
      <c r="A156" s="8" t="s">
        <v>1714</v>
      </c>
    </row>
    <row r="157" spans="1:2" x14ac:dyDescent="0.2">
      <c r="A157" s="8" t="s">
        <v>1715</v>
      </c>
    </row>
    <row r="158" spans="1:2" x14ac:dyDescent="0.2">
      <c r="A158" s="8" t="s">
        <v>1716</v>
      </c>
    </row>
    <row r="159" spans="1:2" x14ac:dyDescent="0.2">
      <c r="A159" s="8" t="s">
        <v>1717</v>
      </c>
    </row>
    <row r="160" spans="1:2" x14ac:dyDescent="0.2">
      <c r="A160" s="8" t="s">
        <v>1258</v>
      </c>
    </row>
    <row r="161" spans="1:8" x14ac:dyDescent="0.2">
      <c r="A161" s="8"/>
    </row>
    <row r="162" spans="1:8" x14ac:dyDescent="0.2">
      <c r="A162" s="223" t="s">
        <v>1367</v>
      </c>
      <c r="B162" s="16"/>
      <c r="C162" s="16"/>
      <c r="D162" s="16"/>
      <c r="E162" s="16"/>
      <c r="F162" s="16"/>
      <c r="G162" s="16"/>
      <c r="H162" s="16"/>
    </row>
    <row r="163" spans="1:8" x14ac:dyDescent="0.2">
      <c r="A163" s="1" t="s">
        <v>1718</v>
      </c>
    </row>
    <row r="164" spans="1:8" x14ac:dyDescent="0.2">
      <c r="A164" s="1" t="s">
        <v>1719</v>
      </c>
    </row>
    <row r="165" spans="1:8" x14ac:dyDescent="0.2">
      <c r="A165" s="1" t="s">
        <v>1720</v>
      </c>
    </row>
    <row r="166" spans="1:8" x14ac:dyDescent="0.2">
      <c r="A166" s="1" t="s">
        <v>1721</v>
      </c>
    </row>
    <row r="167" spans="1:8" x14ac:dyDescent="0.2">
      <c r="A167" s="1" t="s">
        <v>1722</v>
      </c>
    </row>
    <row r="168" spans="1:8" x14ac:dyDescent="0.2">
      <c r="A168" s="1" t="s">
        <v>1723</v>
      </c>
    </row>
    <row r="169" spans="1:8" x14ac:dyDescent="0.2">
      <c r="A169" s="1" t="s">
        <v>1221</v>
      </c>
    </row>
    <row r="171" spans="1:8" x14ac:dyDescent="0.2">
      <c r="A171" s="8"/>
      <c r="C171" s="3"/>
      <c r="F171" s="3" t="s">
        <v>1095</v>
      </c>
    </row>
    <row r="172" spans="1:8" x14ac:dyDescent="0.2">
      <c r="A172" s="8"/>
    </row>
    <row r="173" spans="1:8" x14ac:dyDescent="0.2">
      <c r="A173" s="8"/>
      <c r="B173" s="3" t="s">
        <v>1713</v>
      </c>
    </row>
    <row r="174" spans="1:8" x14ac:dyDescent="0.2">
      <c r="A174" s="8"/>
      <c r="B174" s="3"/>
    </row>
    <row r="175" spans="1:8" x14ac:dyDescent="0.2">
      <c r="A175" s="8"/>
      <c r="G175" s="1" t="s">
        <v>3590</v>
      </c>
    </row>
    <row r="176" spans="1:8" x14ac:dyDescent="0.2">
      <c r="A176" s="8"/>
      <c r="G176" s="1" t="s">
        <v>3591</v>
      </c>
    </row>
    <row r="177" spans="1:7" x14ac:dyDescent="0.2">
      <c r="A177" s="8"/>
      <c r="G177" s="1" t="s">
        <v>3592</v>
      </c>
    </row>
    <row r="178" spans="1:7" x14ac:dyDescent="0.2">
      <c r="A178" s="8"/>
      <c r="G178" s="1" t="s">
        <v>3593</v>
      </c>
    </row>
    <row r="179" spans="1:7" x14ac:dyDescent="0.2">
      <c r="A179" s="8"/>
      <c r="G179" s="1" t="s">
        <v>3594</v>
      </c>
    </row>
    <row r="180" spans="1:7" x14ac:dyDescent="0.2">
      <c r="A180" s="8"/>
      <c r="G180" s="1" t="s">
        <v>3595</v>
      </c>
    </row>
    <row r="181" spans="1:7" x14ac:dyDescent="0.2">
      <c r="A181" s="8"/>
      <c r="G181" s="1" t="s">
        <v>3596</v>
      </c>
    </row>
    <row r="182" spans="1:7" x14ac:dyDescent="0.2">
      <c r="A182" s="8"/>
      <c r="B182" s="3" t="s">
        <v>104</v>
      </c>
      <c r="G182" s="1" t="s">
        <v>3597</v>
      </c>
    </row>
    <row r="183" spans="1:7" x14ac:dyDescent="0.2">
      <c r="A183" s="8"/>
      <c r="B183" s="3" t="s">
        <v>8</v>
      </c>
      <c r="G183" s="1" t="s">
        <v>3598</v>
      </c>
    </row>
    <row r="184" spans="1:7" x14ac:dyDescent="0.2">
      <c r="A184" s="8"/>
      <c r="G184" s="1" t="s">
        <v>3599</v>
      </c>
    </row>
    <row r="185" spans="1:7" x14ac:dyDescent="0.2">
      <c r="A185" s="8" t="s">
        <v>1087</v>
      </c>
    </row>
    <row r="186" spans="1:7" x14ac:dyDescent="0.2">
      <c r="A186" s="8"/>
    </row>
    <row r="187" spans="1:7" x14ac:dyDescent="0.2">
      <c r="A187" s="8"/>
    </row>
    <row r="188" spans="1:7" x14ac:dyDescent="0.2">
      <c r="A188" s="8"/>
    </row>
    <row r="189" spans="1:7" x14ac:dyDescent="0.2">
      <c r="A189" s="8"/>
    </row>
    <row r="191" spans="1:7" x14ac:dyDescent="0.2">
      <c r="A191" s="1" t="s">
        <v>570</v>
      </c>
      <c r="B191" s="1" t="s">
        <v>1724</v>
      </c>
    </row>
    <row r="192" spans="1:7" x14ac:dyDescent="0.2">
      <c r="A192" s="1" t="s">
        <v>1725</v>
      </c>
    </row>
    <row r="193" spans="1:10" x14ac:dyDescent="0.2">
      <c r="A193" s="1" t="s">
        <v>1726</v>
      </c>
    </row>
    <row r="194" spans="1:10" x14ac:dyDescent="0.2">
      <c r="A194" s="1" t="s">
        <v>1727</v>
      </c>
    </row>
    <row r="196" spans="1:10" x14ac:dyDescent="0.2">
      <c r="A196" s="223" t="s">
        <v>1381</v>
      </c>
      <c r="B196" s="16"/>
      <c r="C196" s="16"/>
      <c r="D196" s="16"/>
      <c r="E196" s="16"/>
      <c r="F196" s="16"/>
      <c r="G196" s="16"/>
      <c r="H196" s="16"/>
    </row>
    <row r="197" spans="1:10" x14ac:dyDescent="0.2">
      <c r="A197" s="1" t="s">
        <v>1728</v>
      </c>
    </row>
    <row r="198" spans="1:10" x14ac:dyDescent="0.2">
      <c r="A198" s="1" t="s">
        <v>1729</v>
      </c>
    </row>
    <row r="199" spans="1:10" x14ac:dyDescent="0.2">
      <c r="A199" s="1" t="s">
        <v>1730</v>
      </c>
    </row>
    <row r="200" spans="1:10" x14ac:dyDescent="0.2">
      <c r="A200" s="1" t="s">
        <v>1731</v>
      </c>
      <c r="G200" s="328"/>
      <c r="H200" s="328"/>
      <c r="I200" s="328"/>
      <c r="J200" s="328"/>
    </row>
    <row r="201" spans="1:10" x14ac:dyDescent="0.2">
      <c r="A201" s="1" t="s">
        <v>1732</v>
      </c>
      <c r="G201" s="328"/>
      <c r="H201" s="328"/>
      <c r="I201" s="328"/>
      <c r="J201" s="328"/>
    </row>
    <row r="202" spans="1:10" x14ac:dyDescent="0.2">
      <c r="A202" s="1" t="s">
        <v>1733</v>
      </c>
      <c r="G202" s="328"/>
      <c r="H202" s="328"/>
      <c r="I202" s="328"/>
      <c r="J202" s="328"/>
    </row>
    <row r="203" spans="1:10" x14ac:dyDescent="0.2">
      <c r="A203" s="1" t="s">
        <v>1734</v>
      </c>
      <c r="G203" s="328"/>
      <c r="H203" s="328"/>
      <c r="I203" s="328"/>
      <c r="J203" s="328"/>
    </row>
    <row r="204" spans="1:10" x14ac:dyDescent="0.2">
      <c r="A204" s="1" t="s">
        <v>1221</v>
      </c>
      <c r="G204" s="328"/>
      <c r="H204" s="328"/>
      <c r="I204" s="328"/>
      <c r="J204" s="328"/>
    </row>
    <row r="205" spans="1:10" x14ac:dyDescent="0.2">
      <c r="G205" s="328"/>
      <c r="H205" s="328"/>
      <c r="I205" s="328"/>
      <c r="J205" s="328"/>
    </row>
    <row r="206" spans="1:10" x14ac:dyDescent="0.2">
      <c r="A206" s="8"/>
      <c r="C206" s="3"/>
      <c r="F206" s="3" t="s">
        <v>1095</v>
      </c>
      <c r="G206" s="328"/>
      <c r="H206" s="328"/>
      <c r="I206" s="328"/>
      <c r="J206" s="328"/>
    </row>
    <row r="207" spans="1:10" x14ac:dyDescent="0.2">
      <c r="A207" s="8"/>
      <c r="G207" s="328"/>
      <c r="H207" s="328"/>
      <c r="I207" s="328"/>
      <c r="J207" s="328"/>
    </row>
    <row r="208" spans="1:10" x14ac:dyDescent="0.2">
      <c r="A208" s="8"/>
      <c r="B208" s="3" t="s">
        <v>1681</v>
      </c>
      <c r="G208" s="328"/>
      <c r="H208" s="328"/>
      <c r="I208" s="328"/>
      <c r="J208" s="328"/>
    </row>
    <row r="209" spans="1:10" x14ac:dyDescent="0.2">
      <c r="A209" s="8"/>
      <c r="B209" s="3" t="s">
        <v>1682</v>
      </c>
      <c r="G209" s="328"/>
      <c r="H209" s="328"/>
      <c r="I209" s="328"/>
      <c r="J209" s="328"/>
    </row>
    <row r="210" spans="1:10" x14ac:dyDescent="0.2">
      <c r="A210" s="8"/>
    </row>
    <row r="211" spans="1:10" x14ac:dyDescent="0.2">
      <c r="A211" s="8"/>
    </row>
    <row r="212" spans="1:10" x14ac:dyDescent="0.2">
      <c r="A212" s="8"/>
    </row>
    <row r="213" spans="1:10" x14ac:dyDescent="0.2">
      <c r="A213" s="8"/>
    </row>
    <row r="214" spans="1:10" x14ac:dyDescent="0.2">
      <c r="A214" s="8"/>
    </row>
    <row r="215" spans="1:10" x14ac:dyDescent="0.2">
      <c r="A215" s="8"/>
    </row>
    <row r="216" spans="1:10" x14ac:dyDescent="0.2">
      <c r="A216" s="8"/>
    </row>
    <row r="217" spans="1:10" x14ac:dyDescent="0.2">
      <c r="A217" s="8"/>
      <c r="B217" s="3" t="s">
        <v>1735</v>
      </c>
    </row>
    <row r="218" spans="1:10" x14ac:dyDescent="0.2">
      <c r="A218" s="8"/>
      <c r="B218" s="3" t="s">
        <v>8</v>
      </c>
    </row>
    <row r="219" spans="1:10" x14ac:dyDescent="0.2">
      <c r="A219" s="8"/>
    </row>
    <row r="220" spans="1:10" x14ac:dyDescent="0.2">
      <c r="A220" s="8" t="s">
        <v>1087</v>
      </c>
    </row>
    <row r="221" spans="1:10" x14ac:dyDescent="0.2">
      <c r="A221" s="8"/>
    </row>
    <row r="222" spans="1:10" x14ac:dyDescent="0.2">
      <c r="A222" s="8"/>
    </row>
    <row r="223" spans="1:10" x14ac:dyDescent="0.2">
      <c r="A223" s="8"/>
    </row>
    <row r="224" spans="1:10" x14ac:dyDescent="0.2">
      <c r="A224" s="8"/>
    </row>
    <row r="226" spans="1:8" x14ac:dyDescent="0.2">
      <c r="A226" s="1" t="s">
        <v>570</v>
      </c>
      <c r="B226" s="1" t="s">
        <v>214</v>
      </c>
    </row>
    <row r="227" spans="1:8" x14ac:dyDescent="0.2">
      <c r="A227" s="1" t="s">
        <v>1736</v>
      </c>
    </row>
    <row r="228" spans="1:8" x14ac:dyDescent="0.2">
      <c r="A228" s="1" t="s">
        <v>1737</v>
      </c>
    </row>
    <row r="229" spans="1:8" x14ac:dyDescent="0.2">
      <c r="A229" s="1" t="s">
        <v>1738</v>
      </c>
    </row>
    <row r="231" spans="1:8" x14ac:dyDescent="0.2">
      <c r="A231" s="16" t="s">
        <v>2481</v>
      </c>
      <c r="B231" s="16"/>
      <c r="C231" s="16"/>
      <c r="D231" s="16"/>
      <c r="E231" s="16"/>
      <c r="F231" s="16"/>
      <c r="G231" s="16"/>
      <c r="H231" s="16"/>
    </row>
    <row r="232" spans="1:8" x14ac:dyDescent="0.2">
      <c r="A232" s="1" t="s">
        <v>2482</v>
      </c>
    </row>
    <row r="233" spans="1:8" x14ac:dyDescent="0.2">
      <c r="A233" s="1" t="s">
        <v>2483</v>
      </c>
    </row>
    <row r="234" spans="1:8" x14ac:dyDescent="0.2">
      <c r="A234" s="1" t="s">
        <v>2484</v>
      </c>
    </row>
    <row r="235" spans="1:8" x14ac:dyDescent="0.2">
      <c r="A235" s="1" t="s">
        <v>2485</v>
      </c>
    </row>
    <row r="236" spans="1:8" x14ac:dyDescent="0.2">
      <c r="A236" s="1" t="s">
        <v>2486</v>
      </c>
    </row>
    <row r="237" spans="1:8" x14ac:dyDescent="0.2">
      <c r="A237" s="1" t="s">
        <v>2487</v>
      </c>
    </row>
    <row r="238" spans="1:8" x14ac:dyDescent="0.2">
      <c r="A238" s="1" t="s">
        <v>2488</v>
      </c>
    </row>
    <row r="239" spans="1:8" x14ac:dyDescent="0.2">
      <c r="A239" s="1" t="s">
        <v>2489</v>
      </c>
    </row>
    <row r="241" spans="1:6" x14ac:dyDescent="0.2">
      <c r="A241" s="8"/>
      <c r="C241" s="3"/>
      <c r="F241" s="3" t="s">
        <v>1095</v>
      </c>
    </row>
    <row r="242" spans="1:6" x14ac:dyDescent="0.2">
      <c r="A242" s="8"/>
    </row>
    <row r="243" spans="1:6" x14ac:dyDescent="0.2">
      <c r="A243" s="8"/>
      <c r="B243" s="3" t="s">
        <v>1681</v>
      </c>
    </row>
    <row r="244" spans="1:6" x14ac:dyDescent="0.2">
      <c r="A244" s="8"/>
      <c r="B244" s="3" t="s">
        <v>1682</v>
      </c>
    </row>
    <row r="245" spans="1:6" x14ac:dyDescent="0.2">
      <c r="A245" s="8"/>
    </row>
    <row r="246" spans="1:6" x14ac:dyDescent="0.2">
      <c r="A246" s="8"/>
    </row>
    <row r="247" spans="1:6" x14ac:dyDescent="0.2">
      <c r="A247" s="8"/>
    </row>
    <row r="248" spans="1:6" x14ac:dyDescent="0.2">
      <c r="A248" s="8"/>
    </row>
    <row r="249" spans="1:6" x14ac:dyDescent="0.2">
      <c r="A249" s="8"/>
    </row>
    <row r="250" spans="1:6" x14ac:dyDescent="0.2">
      <c r="A250" s="8"/>
    </row>
    <row r="251" spans="1:6" x14ac:dyDescent="0.2">
      <c r="A251" s="8"/>
    </row>
    <row r="252" spans="1:6" x14ac:dyDescent="0.2">
      <c r="A252" s="8"/>
      <c r="B252" s="3" t="s">
        <v>1735</v>
      </c>
    </row>
    <row r="253" spans="1:6" x14ac:dyDescent="0.2">
      <c r="A253" s="8"/>
      <c r="B253" s="3" t="s">
        <v>8</v>
      </c>
    </row>
    <row r="254" spans="1:6" x14ac:dyDescent="0.2">
      <c r="A254" s="8"/>
    </row>
    <row r="255" spans="1:6" x14ac:dyDescent="0.2">
      <c r="A255" s="8" t="s">
        <v>1087</v>
      </c>
    </row>
    <row r="256" spans="1:6" x14ac:dyDescent="0.2">
      <c r="A256" s="8"/>
    </row>
    <row r="257" spans="1:8" x14ac:dyDescent="0.2">
      <c r="A257" s="8"/>
    </row>
    <row r="258" spans="1:8" x14ac:dyDescent="0.2">
      <c r="A258" s="1" t="s">
        <v>1752</v>
      </c>
    </row>
    <row r="260" spans="1:8" x14ac:dyDescent="0.2">
      <c r="A260" s="16" t="s">
        <v>2490</v>
      </c>
      <c r="B260" s="16"/>
      <c r="C260" s="16"/>
      <c r="D260" s="16"/>
      <c r="E260" s="16"/>
      <c r="F260" s="16"/>
      <c r="G260" s="16"/>
      <c r="H260" s="16"/>
    </row>
    <row r="261" spans="1:8" x14ac:dyDescent="0.2">
      <c r="A261" s="1" t="s">
        <v>2491</v>
      </c>
    </row>
    <row r="262" spans="1:8" x14ac:dyDescent="0.2">
      <c r="A262" s="1" t="s">
        <v>2492</v>
      </c>
    </row>
    <row r="263" spans="1:8" x14ac:dyDescent="0.2">
      <c r="A263" s="1" t="s">
        <v>2493</v>
      </c>
    </row>
    <row r="264" spans="1:8" x14ac:dyDescent="0.2">
      <c r="A264" s="1" t="s">
        <v>2494</v>
      </c>
    </row>
    <row r="265" spans="1:8" x14ac:dyDescent="0.2">
      <c r="A265" s="1" t="s">
        <v>2495</v>
      </c>
    </row>
    <row r="268" spans="1:8" x14ac:dyDescent="0.2">
      <c r="A268" s="8"/>
      <c r="C268" s="3"/>
      <c r="F268" s="3" t="s">
        <v>1095</v>
      </c>
    </row>
    <row r="269" spans="1:8" x14ac:dyDescent="0.2">
      <c r="A269" s="8"/>
    </row>
    <row r="270" spans="1:8" x14ac:dyDescent="0.2">
      <c r="A270" s="8"/>
      <c r="B270" s="3" t="s">
        <v>1713</v>
      </c>
      <c r="G270" s="1" t="s">
        <v>2496</v>
      </c>
    </row>
    <row r="271" spans="1:8" x14ac:dyDescent="0.2">
      <c r="A271" s="8"/>
      <c r="B271" s="3" t="s">
        <v>1682</v>
      </c>
      <c r="G271" s="1" t="s">
        <v>2508</v>
      </c>
    </row>
    <row r="272" spans="1:8" x14ac:dyDescent="0.2">
      <c r="A272" s="8"/>
      <c r="G272" s="1" t="s">
        <v>2497</v>
      </c>
    </row>
    <row r="273" spans="1:9" x14ac:dyDescent="0.2">
      <c r="A273" s="8"/>
    </row>
    <row r="274" spans="1:9" x14ac:dyDescent="0.2">
      <c r="A274" s="8"/>
      <c r="G274" s="1" t="s">
        <v>2498</v>
      </c>
    </row>
    <row r="275" spans="1:9" x14ac:dyDescent="0.2">
      <c r="A275" s="8"/>
      <c r="G275" s="1" t="s">
        <v>2509</v>
      </c>
    </row>
    <row r="276" spans="1:9" x14ac:dyDescent="0.2">
      <c r="A276" s="8"/>
    </row>
    <row r="277" spans="1:9" x14ac:dyDescent="0.2">
      <c r="A277" s="8"/>
      <c r="G277" s="1" t="s">
        <v>2499</v>
      </c>
    </row>
    <row r="278" spans="1:9" x14ac:dyDescent="0.2">
      <c r="A278" s="8"/>
    </row>
    <row r="279" spans="1:9" x14ac:dyDescent="0.2">
      <c r="A279" s="8"/>
      <c r="B279" s="3" t="s">
        <v>1735</v>
      </c>
      <c r="G279" s="3" t="s">
        <v>2500</v>
      </c>
      <c r="H279" s="3" t="s">
        <v>1087</v>
      </c>
      <c r="I279" s="3" t="s">
        <v>1095</v>
      </c>
    </row>
    <row r="280" spans="1:9" x14ac:dyDescent="0.2">
      <c r="A280" s="8"/>
      <c r="B280" s="3" t="s">
        <v>8</v>
      </c>
      <c r="G280" s="3" t="s">
        <v>2501</v>
      </c>
      <c r="H280" s="3" t="s">
        <v>2502</v>
      </c>
      <c r="I280" s="3" t="s">
        <v>2503</v>
      </c>
    </row>
    <row r="281" spans="1:9" x14ac:dyDescent="0.2">
      <c r="A281" s="8"/>
      <c r="G281" s="3" t="s">
        <v>2504</v>
      </c>
      <c r="H281" s="3" t="s">
        <v>2502</v>
      </c>
      <c r="I281" s="3" t="s">
        <v>2505</v>
      </c>
    </row>
    <row r="282" spans="1:9" x14ac:dyDescent="0.2">
      <c r="A282" s="8" t="s">
        <v>1087</v>
      </c>
    </row>
    <row r="283" spans="1:9" x14ac:dyDescent="0.2">
      <c r="A283" s="8"/>
      <c r="G283" s="1" t="s">
        <v>218</v>
      </c>
      <c r="H283" s="3" t="s">
        <v>2502</v>
      </c>
      <c r="I283" s="1" t="s">
        <v>2506</v>
      </c>
    </row>
    <row r="286" spans="1:9" x14ac:dyDescent="0.2">
      <c r="A286" s="4" t="s">
        <v>2507</v>
      </c>
    </row>
    <row r="288" spans="1:9" x14ac:dyDescent="0.2">
      <c r="A288" s="16" t="s">
        <v>3600</v>
      </c>
      <c r="B288" s="16"/>
      <c r="C288" s="16"/>
      <c r="D288" s="16"/>
      <c r="E288" s="16"/>
      <c r="F288" s="16"/>
      <c r="G288" s="16"/>
      <c r="H288" s="16"/>
    </row>
    <row r="290" spans="1:9" x14ac:dyDescent="0.2">
      <c r="A290" s="1" t="s">
        <v>3601</v>
      </c>
    </row>
    <row r="291" spans="1:9" x14ac:dyDescent="0.2">
      <c r="A291" s="1" t="s">
        <v>3602</v>
      </c>
    </row>
    <row r="292" spans="1:9" x14ac:dyDescent="0.2">
      <c r="A292" s="1" t="s">
        <v>3603</v>
      </c>
    </row>
    <row r="293" spans="1:9" x14ac:dyDescent="0.2">
      <c r="A293" s="1" t="s">
        <v>3604</v>
      </c>
    </row>
    <row r="294" spans="1:9" x14ac:dyDescent="0.2">
      <c r="A294" s="1" t="s">
        <v>3605</v>
      </c>
    </row>
    <row r="295" spans="1:9" x14ac:dyDescent="0.2">
      <c r="A295" s="1" t="s">
        <v>3606</v>
      </c>
    </row>
    <row r="296" spans="1:9" x14ac:dyDescent="0.2">
      <c r="A296" s="1" t="s">
        <v>3607</v>
      </c>
    </row>
    <row r="297" spans="1:9" x14ac:dyDescent="0.2">
      <c r="F297" s="3" t="s">
        <v>1095</v>
      </c>
    </row>
    <row r="298" spans="1:9" x14ac:dyDescent="0.2">
      <c r="H298" s="3" t="s">
        <v>1087</v>
      </c>
      <c r="I298" s="3" t="s">
        <v>1095</v>
      </c>
    </row>
    <row r="299" spans="1:9" x14ac:dyDescent="0.2">
      <c r="G299" s="1" t="s">
        <v>3608</v>
      </c>
      <c r="H299" s="3" t="s">
        <v>3609</v>
      </c>
      <c r="I299" s="3" t="s">
        <v>3610</v>
      </c>
    </row>
    <row r="300" spans="1:9" x14ac:dyDescent="0.2">
      <c r="G300" s="1" t="s">
        <v>3611</v>
      </c>
      <c r="H300" s="3" t="s">
        <v>3609</v>
      </c>
      <c r="I300" s="3" t="s">
        <v>2580</v>
      </c>
    </row>
    <row r="302" spans="1:9" x14ac:dyDescent="0.2">
      <c r="G302" s="1" t="s">
        <v>2592</v>
      </c>
      <c r="H302" s="3" t="s">
        <v>3609</v>
      </c>
      <c r="I302" s="1" t="s">
        <v>2506</v>
      </c>
    </row>
    <row r="304" spans="1:9" x14ac:dyDescent="0.2">
      <c r="G304" s="4" t="s">
        <v>3612</v>
      </c>
      <c r="H304" s="4"/>
      <c r="I304" s="4"/>
    </row>
    <row r="305" spans="1:9" x14ac:dyDescent="0.2">
      <c r="B305" s="1" t="s">
        <v>1087</v>
      </c>
      <c r="G305" s="4" t="s">
        <v>3613</v>
      </c>
      <c r="H305" s="4"/>
      <c r="I305" s="4"/>
    </row>
    <row r="314" spans="1:9" x14ac:dyDescent="0.2">
      <c r="A314" s="16" t="s">
        <v>2510</v>
      </c>
      <c r="B314" s="16"/>
      <c r="C314" s="16"/>
      <c r="D314" s="16"/>
      <c r="E314" s="16"/>
      <c r="F314" s="16"/>
      <c r="G314" s="16"/>
      <c r="H314" s="16"/>
    </row>
    <row r="316" spans="1:9" x14ac:dyDescent="0.2">
      <c r="A316" s="1" t="s">
        <v>2511</v>
      </c>
    </row>
    <row r="317" spans="1:9" x14ac:dyDescent="0.2">
      <c r="A317" s="1" t="s">
        <v>2512</v>
      </c>
    </row>
    <row r="318" spans="1:9" x14ac:dyDescent="0.2">
      <c r="A318" s="1" t="s">
        <v>2513</v>
      </c>
    </row>
    <row r="319" spans="1:9" x14ac:dyDescent="0.2">
      <c r="A319" s="1" t="s">
        <v>1786</v>
      </c>
    </row>
    <row r="320" spans="1:9" x14ac:dyDescent="0.2">
      <c r="A320" s="1" t="s">
        <v>2514</v>
      </c>
    </row>
    <row r="321" spans="1:8" x14ac:dyDescent="0.2">
      <c r="A321" s="1" t="s">
        <v>2515</v>
      </c>
    </row>
    <row r="322" spans="1:8" x14ac:dyDescent="0.2">
      <c r="A322" s="1" t="s">
        <v>2516</v>
      </c>
    </row>
    <row r="323" spans="1:8" x14ac:dyDescent="0.2">
      <c r="A323" s="1" t="s">
        <v>2517</v>
      </c>
    </row>
    <row r="324" spans="1:8" x14ac:dyDescent="0.2">
      <c r="A324" s="1" t="s">
        <v>2518</v>
      </c>
    </row>
    <row r="327" spans="1:8" x14ac:dyDescent="0.2">
      <c r="A327" s="8"/>
      <c r="C327" s="3"/>
      <c r="F327" s="3" t="s">
        <v>1095</v>
      </c>
    </row>
    <row r="328" spans="1:8" x14ac:dyDescent="0.2">
      <c r="A328" s="8"/>
      <c r="D328" s="17" t="s">
        <v>104</v>
      </c>
    </row>
    <row r="329" spans="1:8" x14ac:dyDescent="0.2">
      <c r="A329" s="8"/>
      <c r="B329" s="3" t="s">
        <v>1713</v>
      </c>
    </row>
    <row r="330" spans="1:8" x14ac:dyDescent="0.2">
      <c r="A330" s="8"/>
      <c r="B330" s="3" t="s">
        <v>1682</v>
      </c>
      <c r="H330" s="1" t="s">
        <v>2519</v>
      </c>
    </row>
    <row r="331" spans="1:8" x14ac:dyDescent="0.2">
      <c r="A331" s="8"/>
      <c r="H331" s="1" t="s">
        <v>2520</v>
      </c>
    </row>
    <row r="332" spans="1:8" x14ac:dyDescent="0.2">
      <c r="A332" s="8"/>
      <c r="H332" s="1" t="s">
        <v>2521</v>
      </c>
    </row>
    <row r="333" spans="1:8" x14ac:dyDescent="0.2">
      <c r="A333" s="8"/>
      <c r="H333" s="1" t="s">
        <v>2521</v>
      </c>
    </row>
    <row r="334" spans="1:8" x14ac:dyDescent="0.2">
      <c r="A334" s="8"/>
    </row>
    <row r="335" spans="1:8" x14ac:dyDescent="0.2">
      <c r="A335" s="8"/>
    </row>
    <row r="336" spans="1:8" x14ac:dyDescent="0.2">
      <c r="A336" s="8"/>
      <c r="H336" s="1" t="s">
        <v>3614</v>
      </c>
    </row>
    <row r="337" spans="1:12" x14ac:dyDescent="0.2">
      <c r="A337" s="8"/>
      <c r="H337" s="1" t="s">
        <v>3615</v>
      </c>
    </row>
    <row r="338" spans="1:12" x14ac:dyDescent="0.2">
      <c r="A338" s="8"/>
      <c r="B338" s="3" t="s">
        <v>1735</v>
      </c>
      <c r="H338" s="1" t="s">
        <v>3616</v>
      </c>
    </row>
    <row r="339" spans="1:12" x14ac:dyDescent="0.2">
      <c r="A339" s="8"/>
      <c r="B339" s="3" t="s">
        <v>8</v>
      </c>
      <c r="H339" s="1" t="s">
        <v>3617</v>
      </c>
    </row>
    <row r="340" spans="1:12" x14ac:dyDescent="0.2">
      <c r="A340" s="8"/>
    </row>
    <row r="341" spans="1:12" x14ac:dyDescent="0.2">
      <c r="A341" s="8" t="s">
        <v>1087</v>
      </c>
      <c r="H341" s="1" t="s">
        <v>3618</v>
      </c>
    </row>
    <row r="342" spans="1:12" x14ac:dyDescent="0.2">
      <c r="A342" s="8"/>
      <c r="H342" s="1" t="s">
        <v>3619</v>
      </c>
    </row>
    <row r="344" spans="1:12" x14ac:dyDescent="0.2">
      <c r="H344" s="16" t="s">
        <v>3620</v>
      </c>
      <c r="I344" s="16"/>
      <c r="J344" s="16"/>
      <c r="K344" s="16"/>
      <c r="L344" s="16"/>
    </row>
    <row r="349" spans="1:12" x14ac:dyDescent="0.2">
      <c r="A349" s="16" t="s">
        <v>1739</v>
      </c>
      <c r="B349" s="16"/>
      <c r="C349" s="16"/>
      <c r="D349" s="16"/>
      <c r="E349" s="16"/>
      <c r="F349" s="16"/>
      <c r="G349" s="16"/>
      <c r="H349" s="16"/>
    </row>
    <row r="350" spans="1:12" x14ac:dyDescent="0.2">
      <c r="A350" s="1" t="s">
        <v>1740</v>
      </c>
      <c r="I350" s="4" t="s">
        <v>2522</v>
      </c>
    </row>
    <row r="351" spans="1:12" x14ac:dyDescent="0.2">
      <c r="A351" s="1" t="s">
        <v>1741</v>
      </c>
      <c r="I351" s="1" t="s">
        <v>2523</v>
      </c>
    </row>
    <row r="352" spans="1:12" x14ac:dyDescent="0.2">
      <c r="A352" s="1" t="s">
        <v>1742</v>
      </c>
      <c r="I352" s="1" t="s">
        <v>2524</v>
      </c>
    </row>
    <row r="353" spans="1:14" x14ac:dyDescent="0.2">
      <c r="A353" s="1" t="s">
        <v>1743</v>
      </c>
    </row>
    <row r="354" spans="1:14" x14ac:dyDescent="0.2">
      <c r="A354" s="1" t="s">
        <v>1744</v>
      </c>
      <c r="I354" s="4" t="s">
        <v>2525</v>
      </c>
    </row>
    <row r="355" spans="1:14" ht="17" thickBot="1" x14ac:dyDescent="0.25">
      <c r="A355" s="1" t="s">
        <v>1745</v>
      </c>
      <c r="I355" s="1" t="s">
        <v>2526</v>
      </c>
    </row>
    <row r="356" spans="1:14" x14ac:dyDescent="0.2">
      <c r="A356" s="1" t="s">
        <v>1486</v>
      </c>
      <c r="I356" s="1" t="s">
        <v>2527</v>
      </c>
      <c r="M356" s="5"/>
      <c r="N356" s="7"/>
    </row>
    <row r="357" spans="1:14" x14ac:dyDescent="0.2">
      <c r="I357" s="1" t="s">
        <v>2528</v>
      </c>
      <c r="M357" s="8"/>
      <c r="N357" s="9"/>
    </row>
    <row r="358" spans="1:14" x14ac:dyDescent="0.2">
      <c r="M358" s="425" t="s">
        <v>2542</v>
      </c>
      <c r="N358" s="426"/>
    </row>
    <row r="359" spans="1:14" x14ac:dyDescent="0.2">
      <c r="F359" s="3" t="s">
        <v>2359</v>
      </c>
      <c r="I359" s="1" t="s">
        <v>2529</v>
      </c>
      <c r="M359" s="8"/>
      <c r="N359" s="9"/>
    </row>
    <row r="360" spans="1:14" ht="17" thickBot="1" x14ac:dyDescent="0.25">
      <c r="A360" s="8"/>
      <c r="C360" s="3"/>
      <c r="F360" s="3" t="s">
        <v>1095</v>
      </c>
      <c r="I360" s="1" t="s">
        <v>2530</v>
      </c>
      <c r="M360" s="10"/>
      <c r="N360" s="13"/>
    </row>
    <row r="361" spans="1:14" x14ac:dyDescent="0.2">
      <c r="A361" s="8"/>
      <c r="I361" s="1" t="s">
        <v>2531</v>
      </c>
    </row>
    <row r="362" spans="1:14" x14ac:dyDescent="0.2">
      <c r="A362" s="8"/>
      <c r="B362" s="3" t="s">
        <v>1713</v>
      </c>
      <c r="I362" s="1" t="s">
        <v>2532</v>
      </c>
    </row>
    <row r="363" spans="1:14" x14ac:dyDescent="0.2">
      <c r="A363" s="8"/>
      <c r="B363" s="3" t="s">
        <v>1682</v>
      </c>
    </row>
    <row r="364" spans="1:14" x14ac:dyDescent="0.2">
      <c r="A364" s="8"/>
      <c r="I364" s="1" t="s">
        <v>2533</v>
      </c>
    </row>
    <row r="365" spans="1:14" x14ac:dyDescent="0.2">
      <c r="A365" s="8"/>
    </row>
    <row r="366" spans="1:14" x14ac:dyDescent="0.2">
      <c r="A366" s="8"/>
    </row>
    <row r="367" spans="1:14" x14ac:dyDescent="0.2">
      <c r="A367" s="8"/>
    </row>
    <row r="368" spans="1:14" x14ac:dyDescent="0.2">
      <c r="A368" s="8"/>
      <c r="I368" s="1" t="s">
        <v>2534</v>
      </c>
    </row>
    <row r="369" spans="1:13" x14ac:dyDescent="0.2">
      <c r="A369" s="8"/>
      <c r="I369" s="1" t="s">
        <v>2535</v>
      </c>
    </row>
    <row r="370" spans="1:13" x14ac:dyDescent="0.2">
      <c r="A370" s="8"/>
    </row>
    <row r="371" spans="1:13" x14ac:dyDescent="0.2">
      <c r="A371" s="8"/>
      <c r="B371" s="3" t="s">
        <v>1735</v>
      </c>
      <c r="I371" s="1" t="s">
        <v>2536</v>
      </c>
      <c r="M371" s="1" t="s">
        <v>2539</v>
      </c>
    </row>
    <row r="372" spans="1:13" x14ac:dyDescent="0.2">
      <c r="A372" s="8"/>
      <c r="B372" s="3" t="s">
        <v>8</v>
      </c>
      <c r="I372" s="1" t="s">
        <v>2537</v>
      </c>
      <c r="M372" s="1" t="s">
        <v>2540</v>
      </c>
    </row>
    <row r="373" spans="1:13" x14ac:dyDescent="0.2">
      <c r="A373" s="8"/>
    </row>
    <row r="374" spans="1:13" x14ac:dyDescent="0.2">
      <c r="A374" s="208" t="s">
        <v>1087</v>
      </c>
    </row>
    <row r="375" spans="1:13" x14ac:dyDescent="0.2">
      <c r="A375" s="208" t="s">
        <v>1112</v>
      </c>
    </row>
    <row r="376" spans="1:13" x14ac:dyDescent="0.2">
      <c r="A376" s="8"/>
      <c r="I376" s="1" t="s">
        <v>2538</v>
      </c>
      <c r="M376" s="1" t="s">
        <v>2541</v>
      </c>
    </row>
    <row r="377" spans="1:13" x14ac:dyDescent="0.2">
      <c r="A377" s="8"/>
      <c r="I377" s="1" t="s">
        <v>2544</v>
      </c>
    </row>
    <row r="378" spans="1:13" x14ac:dyDescent="0.2">
      <c r="A378" s="8"/>
    </row>
    <row r="379" spans="1:13" x14ac:dyDescent="0.2">
      <c r="A379" s="4" t="s">
        <v>2543</v>
      </c>
    </row>
    <row r="380" spans="1:13" x14ac:dyDescent="0.2">
      <c r="A380" s="1" t="s">
        <v>1746</v>
      </c>
    </row>
    <row r="381" spans="1:13" x14ac:dyDescent="0.2">
      <c r="A381" s="1" t="s">
        <v>1747</v>
      </c>
    </row>
    <row r="382" spans="1:13" ht="17" thickBot="1" x14ac:dyDescent="0.25"/>
    <row r="383" spans="1:13" x14ac:dyDescent="0.2">
      <c r="A383" s="8"/>
      <c r="C383" s="419" t="s">
        <v>1502</v>
      </c>
      <c r="D383" s="420"/>
      <c r="E383" s="423" t="s">
        <v>1503</v>
      </c>
      <c r="F383" s="424"/>
    </row>
    <row r="384" spans="1:13" ht="17" thickBot="1" x14ac:dyDescent="0.25">
      <c r="A384" s="8"/>
      <c r="C384" s="137" t="s">
        <v>1504</v>
      </c>
      <c r="D384" s="138" t="s">
        <v>1505</v>
      </c>
      <c r="E384" s="224" t="s">
        <v>1504</v>
      </c>
      <c r="F384" s="225" t="s">
        <v>1505</v>
      </c>
    </row>
    <row r="385" spans="1:8" x14ac:dyDescent="0.2">
      <c r="A385" s="192" t="s">
        <v>1506</v>
      </c>
      <c r="B385" s="200" t="s">
        <v>1507</v>
      </c>
      <c r="C385" s="219" t="s">
        <v>1508</v>
      </c>
      <c r="D385" s="220" t="s">
        <v>1509</v>
      </c>
      <c r="E385" s="226" t="s">
        <v>1510</v>
      </c>
      <c r="F385" s="227" t="s">
        <v>1509</v>
      </c>
    </row>
    <row r="386" spans="1:8" x14ac:dyDescent="0.2">
      <c r="A386" s="193" t="s">
        <v>1511</v>
      </c>
      <c r="B386" s="150" t="s">
        <v>1512</v>
      </c>
      <c r="C386" s="202" t="s">
        <v>1513</v>
      </c>
      <c r="D386" s="203" t="s">
        <v>1514</v>
      </c>
      <c r="E386" s="228" t="s">
        <v>1515</v>
      </c>
      <c r="F386" s="229" t="s">
        <v>1516</v>
      </c>
      <c r="H386" s="1" t="s">
        <v>1748</v>
      </c>
    </row>
    <row r="387" spans="1:8" x14ac:dyDescent="0.2">
      <c r="A387" s="193" t="s">
        <v>1517</v>
      </c>
      <c r="B387" s="150" t="s">
        <v>1518</v>
      </c>
      <c r="C387" s="202" t="s">
        <v>1513</v>
      </c>
      <c r="D387" s="207" t="s">
        <v>1516</v>
      </c>
      <c r="E387" s="228" t="s">
        <v>1515</v>
      </c>
      <c r="F387" s="229" t="s">
        <v>1514</v>
      </c>
      <c r="H387" s="1" t="s">
        <v>1749</v>
      </c>
    </row>
    <row r="388" spans="1:8" x14ac:dyDescent="0.2">
      <c r="A388" s="193" t="s">
        <v>1519</v>
      </c>
      <c r="B388" s="150">
        <v>1</v>
      </c>
      <c r="C388" s="202" t="s">
        <v>1513</v>
      </c>
      <c r="D388" s="204" t="s">
        <v>1520</v>
      </c>
      <c r="E388" s="228" t="s">
        <v>1515</v>
      </c>
      <c r="F388" s="230" t="s">
        <v>1520</v>
      </c>
      <c r="H388" s="1" t="s">
        <v>1750</v>
      </c>
    </row>
    <row r="389" spans="1:8" x14ac:dyDescent="0.2">
      <c r="A389" s="193" t="s">
        <v>1521</v>
      </c>
      <c r="B389" s="150" t="s">
        <v>1522</v>
      </c>
      <c r="C389" s="202" t="s">
        <v>1523</v>
      </c>
      <c r="D389" s="204">
        <v>0</v>
      </c>
      <c r="E389" s="231" t="s">
        <v>1524</v>
      </c>
      <c r="F389" s="230" t="s">
        <v>1525</v>
      </c>
      <c r="H389" s="1" t="s">
        <v>1751</v>
      </c>
    </row>
    <row r="390" spans="1:8" ht="32" thickBot="1" x14ac:dyDescent="0.25">
      <c r="A390" s="193" t="s">
        <v>1526</v>
      </c>
      <c r="B390" s="150" t="s">
        <v>1527</v>
      </c>
      <c r="C390" s="205" t="s">
        <v>1528</v>
      </c>
      <c r="D390" s="206" t="s">
        <v>1516</v>
      </c>
      <c r="E390" s="232" t="s">
        <v>1528</v>
      </c>
      <c r="F390" s="233" t="s">
        <v>1514</v>
      </c>
    </row>
    <row r="391" spans="1:8" ht="17" thickBot="1" x14ac:dyDescent="0.25">
      <c r="H391" s="330" t="s">
        <v>1752</v>
      </c>
    </row>
    <row r="393" spans="1:8" x14ac:dyDescent="0.2">
      <c r="A393" s="16" t="s">
        <v>3621</v>
      </c>
      <c r="B393" s="16"/>
      <c r="C393" s="16"/>
      <c r="D393" s="16"/>
      <c r="E393" s="16"/>
      <c r="F393" s="16"/>
      <c r="G393" s="16"/>
      <c r="H393" s="16"/>
    </row>
    <row r="395" spans="1:8" x14ac:dyDescent="0.2">
      <c r="A395" s="1" t="s">
        <v>3622</v>
      </c>
    </row>
    <row r="396" spans="1:8" x14ac:dyDescent="0.2">
      <c r="A396" s="1" t="s">
        <v>3623</v>
      </c>
    </row>
    <row r="397" spans="1:8" x14ac:dyDescent="0.2">
      <c r="A397" s="1" t="s">
        <v>3624</v>
      </c>
    </row>
    <row r="398" spans="1:8" x14ac:dyDescent="0.2">
      <c r="A398" s="1" t="s">
        <v>3625</v>
      </c>
    </row>
    <row r="399" spans="1:8" x14ac:dyDescent="0.2">
      <c r="A399" s="1" t="s">
        <v>3626</v>
      </c>
    </row>
    <row r="401" spans="1:7" x14ac:dyDescent="0.2">
      <c r="A401" s="1" t="s">
        <v>341</v>
      </c>
      <c r="E401" s="3" t="s">
        <v>1095</v>
      </c>
      <c r="G401" s="1" t="s">
        <v>3627</v>
      </c>
    </row>
    <row r="402" spans="1:7" x14ac:dyDescent="0.2">
      <c r="G402" s="1" t="s">
        <v>3628</v>
      </c>
    </row>
    <row r="403" spans="1:7" x14ac:dyDescent="0.2">
      <c r="G403" s="1" t="s">
        <v>3629</v>
      </c>
    </row>
    <row r="404" spans="1:7" x14ac:dyDescent="0.2">
      <c r="G404" s="1" t="s">
        <v>3630</v>
      </c>
    </row>
    <row r="406" spans="1:7" x14ac:dyDescent="0.2">
      <c r="G406" s="1" t="s">
        <v>3631</v>
      </c>
    </row>
    <row r="407" spans="1:7" x14ac:dyDescent="0.2">
      <c r="G407" s="1" t="s">
        <v>3632</v>
      </c>
    </row>
    <row r="408" spans="1:7" x14ac:dyDescent="0.2">
      <c r="B408" s="3" t="s">
        <v>1087</v>
      </c>
    </row>
    <row r="409" spans="1:7" x14ac:dyDescent="0.2">
      <c r="G409" s="1" t="s">
        <v>3633</v>
      </c>
    </row>
    <row r="412" spans="1:7" x14ac:dyDescent="0.2">
      <c r="G412" s="1" t="s">
        <v>3634</v>
      </c>
    </row>
    <row r="414" spans="1:7" x14ac:dyDescent="0.2">
      <c r="G414" s="1" t="s">
        <v>3635</v>
      </c>
    </row>
    <row r="415" spans="1:7" x14ac:dyDescent="0.2">
      <c r="G415" s="1" t="s">
        <v>3636</v>
      </c>
    </row>
    <row r="417" spans="1:8" x14ac:dyDescent="0.2">
      <c r="A417" s="16" t="s">
        <v>3637</v>
      </c>
      <c r="B417" s="2"/>
      <c r="C417" s="2"/>
      <c r="D417" s="2"/>
      <c r="E417" s="2"/>
      <c r="F417" s="2"/>
      <c r="G417" s="2"/>
      <c r="H417" s="2"/>
    </row>
    <row r="419" spans="1:8" x14ac:dyDescent="0.2">
      <c r="A419" s="1" t="s">
        <v>3638</v>
      </c>
    </row>
    <row r="420" spans="1:8" x14ac:dyDescent="0.2">
      <c r="A420" s="1" t="s">
        <v>3639</v>
      </c>
    </row>
    <row r="421" spans="1:8" x14ac:dyDescent="0.2">
      <c r="A421" s="1" t="s">
        <v>3640</v>
      </c>
    </row>
    <row r="422" spans="1:8" x14ac:dyDescent="0.2">
      <c r="A422" s="1" t="s">
        <v>3641</v>
      </c>
    </row>
    <row r="423" spans="1:8" x14ac:dyDescent="0.2">
      <c r="A423" s="1" t="s">
        <v>3642</v>
      </c>
    </row>
    <row r="427" spans="1:8" x14ac:dyDescent="0.2">
      <c r="A427" s="1" t="s">
        <v>341</v>
      </c>
      <c r="E427" s="3" t="s">
        <v>1095</v>
      </c>
    </row>
    <row r="432" spans="1:8" x14ac:dyDescent="0.2">
      <c r="G432" s="1" t="s">
        <v>3643</v>
      </c>
    </row>
    <row r="433" spans="1:14" x14ac:dyDescent="0.2">
      <c r="G433" s="1" t="s">
        <v>3644</v>
      </c>
    </row>
    <row r="434" spans="1:14" x14ac:dyDescent="0.2">
      <c r="B434" s="3" t="s">
        <v>1087</v>
      </c>
      <c r="G434" s="1" t="s">
        <v>3645</v>
      </c>
    </row>
    <row r="435" spans="1:14" x14ac:dyDescent="0.2">
      <c r="G435" s="1" t="s">
        <v>3633</v>
      </c>
    </row>
    <row r="438" spans="1:14" x14ac:dyDescent="0.2">
      <c r="G438" s="1" t="s">
        <v>3646</v>
      </c>
    </row>
    <row r="439" spans="1:14" x14ac:dyDescent="0.2">
      <c r="G439" s="1" t="s">
        <v>3648</v>
      </c>
    </row>
    <row r="440" spans="1:14" x14ac:dyDescent="0.2">
      <c r="G440" s="1" t="s">
        <v>3647</v>
      </c>
    </row>
    <row r="443" spans="1:14" x14ac:dyDescent="0.2">
      <c r="A443" s="16" t="s">
        <v>1753</v>
      </c>
      <c r="B443" s="16"/>
      <c r="C443" s="16"/>
      <c r="D443" s="16"/>
      <c r="E443" s="16"/>
      <c r="F443" s="16"/>
      <c r="G443" s="16"/>
      <c r="H443" s="16"/>
      <c r="I443" s="109"/>
      <c r="J443" s="109"/>
      <c r="K443" s="109"/>
      <c r="L443" s="109"/>
      <c r="M443" s="109"/>
      <c r="N443" s="109"/>
    </row>
    <row r="444" spans="1:14" x14ac:dyDescent="0.2">
      <c r="A444" s="1" t="s">
        <v>3649</v>
      </c>
      <c r="I444" s="109"/>
      <c r="J444" s="109"/>
      <c r="K444" s="109"/>
      <c r="L444" s="109"/>
      <c r="M444" s="109"/>
      <c r="N444" s="109"/>
    </row>
    <row r="445" spans="1:14" x14ac:dyDescent="0.2">
      <c r="A445" s="1" t="s">
        <v>1754</v>
      </c>
      <c r="I445" s="109"/>
      <c r="J445" s="109" t="s">
        <v>2545</v>
      </c>
      <c r="K445" s="109"/>
      <c r="L445" s="109"/>
      <c r="M445" s="109"/>
      <c r="N445" s="109"/>
    </row>
    <row r="446" spans="1:14" x14ac:dyDescent="0.2">
      <c r="A446" s="1" t="s">
        <v>1742</v>
      </c>
      <c r="I446" s="109"/>
      <c r="J446" s="109" t="s">
        <v>2546</v>
      </c>
      <c r="K446" s="109"/>
      <c r="L446" s="109"/>
      <c r="M446" s="109"/>
      <c r="N446" s="109"/>
    </row>
    <row r="447" spans="1:14" x14ac:dyDescent="0.2">
      <c r="A447" s="1" t="s">
        <v>1755</v>
      </c>
      <c r="I447" s="109"/>
      <c r="J447" s="109" t="s">
        <v>2547</v>
      </c>
      <c r="K447" s="109"/>
      <c r="L447" s="109"/>
      <c r="M447" s="109"/>
      <c r="N447" s="109"/>
    </row>
    <row r="448" spans="1:14" x14ac:dyDescent="0.2">
      <c r="A448" s="1" t="s">
        <v>1756</v>
      </c>
      <c r="I448" s="109"/>
      <c r="J448" s="109" t="s">
        <v>2548</v>
      </c>
      <c r="K448" s="109"/>
      <c r="L448" s="109"/>
      <c r="M448" s="109"/>
      <c r="N448" s="109"/>
    </row>
    <row r="449" spans="1:14" x14ac:dyDescent="0.2">
      <c r="A449" s="1" t="s">
        <v>1757</v>
      </c>
      <c r="I449" s="109"/>
      <c r="J449" s="109" t="s">
        <v>2549</v>
      </c>
      <c r="K449" s="109"/>
      <c r="L449" s="109"/>
      <c r="M449" s="109"/>
      <c r="N449" s="109"/>
    </row>
    <row r="450" spans="1:14" x14ac:dyDescent="0.2">
      <c r="A450" s="1" t="s">
        <v>1221</v>
      </c>
      <c r="I450" s="109"/>
      <c r="J450" s="109" t="s">
        <v>2550</v>
      </c>
      <c r="K450" s="109"/>
      <c r="L450" s="109"/>
      <c r="M450" s="109"/>
      <c r="N450" s="109"/>
    </row>
    <row r="451" spans="1:14" x14ac:dyDescent="0.2">
      <c r="I451" s="109"/>
      <c r="J451" s="109" t="s">
        <v>2531</v>
      </c>
      <c r="K451" s="109"/>
      <c r="L451" s="109"/>
      <c r="M451" s="109"/>
      <c r="N451" s="109"/>
    </row>
    <row r="452" spans="1:14" x14ac:dyDescent="0.2">
      <c r="I452" s="109"/>
      <c r="J452" s="109" t="s">
        <v>2532</v>
      </c>
      <c r="K452" s="109"/>
      <c r="L452" s="109"/>
      <c r="M452" s="109"/>
      <c r="N452" s="109"/>
    </row>
    <row r="453" spans="1:14" x14ac:dyDescent="0.2">
      <c r="I453" s="109"/>
      <c r="J453" s="109"/>
      <c r="K453" s="109"/>
      <c r="L453" s="109"/>
      <c r="M453" s="109"/>
      <c r="N453" s="109"/>
    </row>
    <row r="454" spans="1:14" x14ac:dyDescent="0.2">
      <c r="A454" s="8"/>
      <c r="C454" s="3"/>
      <c r="F454" s="3" t="s">
        <v>1095</v>
      </c>
      <c r="I454" s="109"/>
      <c r="J454" s="248" t="s">
        <v>2551</v>
      </c>
      <c r="K454" s="109"/>
      <c r="L454" s="109"/>
      <c r="M454" s="109"/>
      <c r="N454" s="109"/>
    </row>
    <row r="455" spans="1:14" x14ac:dyDescent="0.2">
      <c r="A455" s="8"/>
      <c r="I455" s="109"/>
      <c r="J455" s="109" t="s">
        <v>2552</v>
      </c>
      <c r="K455" s="109"/>
      <c r="L455" s="109"/>
      <c r="M455" s="109"/>
      <c r="N455" s="109"/>
    </row>
    <row r="456" spans="1:14" x14ac:dyDescent="0.2">
      <c r="A456" s="8"/>
      <c r="B456" s="3" t="s">
        <v>1713</v>
      </c>
      <c r="J456" s="1" t="s">
        <v>2553</v>
      </c>
    </row>
    <row r="457" spans="1:14" x14ac:dyDescent="0.2">
      <c r="A457" s="8"/>
      <c r="B457" s="3" t="s">
        <v>1682</v>
      </c>
    </row>
    <row r="458" spans="1:14" x14ac:dyDescent="0.2">
      <c r="A458" s="8"/>
    </row>
    <row r="459" spans="1:14" x14ac:dyDescent="0.2">
      <c r="A459" s="8"/>
      <c r="J459" s="1" t="s">
        <v>2554</v>
      </c>
    </row>
    <row r="460" spans="1:14" ht="17" thickBot="1" x14ac:dyDescent="0.25">
      <c r="A460" s="8"/>
    </row>
    <row r="461" spans="1:14" ht="17" thickBot="1" x14ac:dyDescent="0.25">
      <c r="A461" s="8"/>
      <c r="I461" s="329" t="s">
        <v>570</v>
      </c>
      <c r="J461" s="331" t="s">
        <v>2555</v>
      </c>
    </row>
    <row r="462" spans="1:14" x14ac:dyDescent="0.2">
      <c r="A462" s="8"/>
      <c r="J462" s="1" t="s">
        <v>2556</v>
      </c>
    </row>
    <row r="463" spans="1:14" x14ac:dyDescent="0.2">
      <c r="A463" s="8"/>
      <c r="J463" s="1" t="s">
        <v>2557</v>
      </c>
    </row>
    <row r="464" spans="1:14" x14ac:dyDescent="0.2">
      <c r="A464" s="8"/>
    </row>
    <row r="465" spans="1:10" x14ac:dyDescent="0.2">
      <c r="A465" s="8"/>
      <c r="B465" s="3" t="s">
        <v>1735</v>
      </c>
    </row>
    <row r="466" spans="1:10" x14ac:dyDescent="0.2">
      <c r="A466" s="8"/>
      <c r="B466" s="3" t="s">
        <v>8</v>
      </c>
      <c r="J466" s="1" t="s">
        <v>2558</v>
      </c>
    </row>
    <row r="467" spans="1:10" x14ac:dyDescent="0.2">
      <c r="A467" s="8"/>
    </row>
    <row r="468" spans="1:10" x14ac:dyDescent="0.2">
      <c r="A468" s="8" t="s">
        <v>1087</v>
      </c>
      <c r="J468" s="331" t="s">
        <v>1756</v>
      </c>
    </row>
    <row r="469" spans="1:10" x14ac:dyDescent="0.2">
      <c r="A469" s="8"/>
      <c r="J469" s="1" t="s">
        <v>2559</v>
      </c>
    </row>
    <row r="470" spans="1:10" x14ac:dyDescent="0.2">
      <c r="A470" s="8"/>
    </row>
    <row r="471" spans="1:10" x14ac:dyDescent="0.2">
      <c r="A471" s="8"/>
      <c r="J471" s="331" t="s">
        <v>1757</v>
      </c>
    </row>
    <row r="472" spans="1:10" x14ac:dyDescent="0.2">
      <c r="A472" s="8"/>
      <c r="J472" s="1" t="s">
        <v>2552</v>
      </c>
    </row>
    <row r="473" spans="1:10" x14ac:dyDescent="0.2">
      <c r="J473" s="1" t="s">
        <v>2553</v>
      </c>
    </row>
    <row r="474" spans="1:10" x14ac:dyDescent="0.2">
      <c r="A474" s="1" t="s">
        <v>570</v>
      </c>
    </row>
    <row r="475" spans="1:10" x14ac:dyDescent="0.2">
      <c r="A475" s="1" t="s">
        <v>1758</v>
      </c>
    </row>
    <row r="476" spans="1:10" x14ac:dyDescent="0.2">
      <c r="A476" s="1" t="s">
        <v>1759</v>
      </c>
      <c r="J476" s="1" t="s">
        <v>2554</v>
      </c>
    </row>
    <row r="477" spans="1:10" ht="17" thickBot="1" x14ac:dyDescent="0.25"/>
    <row r="478" spans="1:10" x14ac:dyDescent="0.2">
      <c r="A478" s="8"/>
      <c r="C478" s="419" t="s">
        <v>1502</v>
      </c>
      <c r="D478" s="420"/>
      <c r="E478" s="423" t="s">
        <v>1503</v>
      </c>
      <c r="F478" s="424"/>
    </row>
    <row r="479" spans="1:10" ht="17" thickBot="1" x14ac:dyDescent="0.25">
      <c r="A479" s="8"/>
      <c r="C479" s="137" t="s">
        <v>1504</v>
      </c>
      <c r="D479" s="138" t="s">
        <v>1505</v>
      </c>
      <c r="E479" s="224" t="s">
        <v>1504</v>
      </c>
      <c r="F479" s="225" t="s">
        <v>1505</v>
      </c>
    </row>
    <row r="480" spans="1:10" x14ac:dyDescent="0.2">
      <c r="A480" s="192" t="s">
        <v>1506</v>
      </c>
      <c r="B480" s="200" t="s">
        <v>1507</v>
      </c>
      <c r="C480" s="219" t="s">
        <v>1508</v>
      </c>
      <c r="D480" s="220" t="s">
        <v>1509</v>
      </c>
      <c r="E480" s="226" t="s">
        <v>1510</v>
      </c>
      <c r="F480" s="227" t="s">
        <v>1509</v>
      </c>
    </row>
    <row r="481" spans="1:11" x14ac:dyDescent="0.2">
      <c r="A481" s="193" t="s">
        <v>1511</v>
      </c>
      <c r="B481" s="150" t="s">
        <v>1512</v>
      </c>
      <c r="C481" s="202" t="s">
        <v>1513</v>
      </c>
      <c r="D481" s="203" t="s">
        <v>1514</v>
      </c>
      <c r="E481" s="228" t="s">
        <v>1515</v>
      </c>
      <c r="F481" s="229" t="s">
        <v>1516</v>
      </c>
      <c r="H481" s="1" t="s">
        <v>1760</v>
      </c>
    </row>
    <row r="482" spans="1:11" x14ac:dyDescent="0.2">
      <c r="A482" s="193" t="s">
        <v>1517</v>
      </c>
      <c r="B482" s="150" t="s">
        <v>1518</v>
      </c>
      <c r="C482" s="202" t="s">
        <v>1513</v>
      </c>
      <c r="D482" s="207" t="s">
        <v>1516</v>
      </c>
      <c r="E482" s="228" t="s">
        <v>1515</v>
      </c>
      <c r="F482" s="229" t="s">
        <v>1514</v>
      </c>
      <c r="H482" s="1" t="s">
        <v>1761</v>
      </c>
    </row>
    <row r="483" spans="1:11" x14ac:dyDescent="0.2">
      <c r="A483" s="193" t="s">
        <v>1519</v>
      </c>
      <c r="B483" s="150">
        <v>1</v>
      </c>
      <c r="C483" s="202" t="s">
        <v>1513</v>
      </c>
      <c r="D483" s="204" t="s">
        <v>1520</v>
      </c>
      <c r="E483" s="228" t="s">
        <v>1515</v>
      </c>
      <c r="F483" s="230" t="s">
        <v>1520</v>
      </c>
      <c r="H483" s="1" t="s">
        <v>1762</v>
      </c>
    </row>
    <row r="484" spans="1:11" x14ac:dyDescent="0.2">
      <c r="A484" s="193" t="s">
        <v>1521</v>
      </c>
      <c r="B484" s="150" t="s">
        <v>1522</v>
      </c>
      <c r="C484" s="202" t="s">
        <v>1523</v>
      </c>
      <c r="D484" s="204">
        <v>0</v>
      </c>
      <c r="E484" s="231" t="s">
        <v>1524</v>
      </c>
      <c r="F484" s="230" t="s">
        <v>1525</v>
      </c>
      <c r="H484" s="1" t="s">
        <v>1763</v>
      </c>
    </row>
    <row r="485" spans="1:11" ht="32" thickBot="1" x14ac:dyDescent="0.25">
      <c r="A485" s="193" t="s">
        <v>1526</v>
      </c>
      <c r="B485" s="150" t="s">
        <v>1527</v>
      </c>
      <c r="C485" s="205" t="s">
        <v>1528</v>
      </c>
      <c r="D485" s="206" t="s">
        <v>1516</v>
      </c>
      <c r="E485" s="232" t="s">
        <v>1528</v>
      </c>
      <c r="F485" s="233" t="s">
        <v>1514</v>
      </c>
    </row>
    <row r="487" spans="1:11" x14ac:dyDescent="0.2">
      <c r="A487" s="16" t="s">
        <v>1764</v>
      </c>
      <c r="B487" s="16"/>
      <c r="C487" s="16"/>
      <c r="D487" s="16"/>
      <c r="E487" s="16"/>
      <c r="F487" s="16"/>
      <c r="G487" s="16"/>
      <c r="H487" s="16"/>
    </row>
    <row r="488" spans="1:11" x14ac:dyDescent="0.2">
      <c r="A488" s="1" t="s">
        <v>1765</v>
      </c>
      <c r="H488" s="109" t="s">
        <v>2570</v>
      </c>
      <c r="I488" s="109"/>
      <c r="J488" s="109"/>
      <c r="K488" s="109"/>
    </row>
    <row r="489" spans="1:11" x14ac:dyDescent="0.2">
      <c r="A489" s="1" t="s">
        <v>1766</v>
      </c>
      <c r="H489" s="109" t="s">
        <v>2571</v>
      </c>
      <c r="I489" s="109"/>
      <c r="J489" s="109"/>
      <c r="K489" s="109"/>
    </row>
    <row r="490" spans="1:11" x14ac:dyDescent="0.2">
      <c r="A490" s="1" t="s">
        <v>1767</v>
      </c>
      <c r="H490" s="109" t="s">
        <v>3650</v>
      </c>
      <c r="I490" s="109"/>
      <c r="J490" s="109"/>
      <c r="K490" s="109"/>
    </row>
    <row r="491" spans="1:11" x14ac:dyDescent="0.2">
      <c r="A491" s="1" t="s">
        <v>1768</v>
      </c>
      <c r="H491" s="109"/>
      <c r="I491" s="109"/>
      <c r="J491" s="109"/>
      <c r="K491" s="109"/>
    </row>
    <row r="492" spans="1:11" x14ac:dyDescent="0.2">
      <c r="A492" s="1" t="s">
        <v>1769</v>
      </c>
      <c r="H492" s="109" t="s">
        <v>2560</v>
      </c>
      <c r="I492" s="109"/>
      <c r="J492" s="109"/>
      <c r="K492" s="109"/>
    </row>
    <row r="493" spans="1:11" x14ac:dyDescent="0.2">
      <c r="A493" s="1" t="s">
        <v>1770</v>
      </c>
      <c r="H493" s="109" t="s">
        <v>2549</v>
      </c>
      <c r="I493" s="109"/>
      <c r="J493" s="109"/>
      <c r="K493" s="109"/>
    </row>
    <row r="494" spans="1:11" x14ac:dyDescent="0.2">
      <c r="A494" s="1" t="s">
        <v>1221</v>
      </c>
      <c r="H494" s="109"/>
      <c r="I494" s="109"/>
      <c r="J494" s="109"/>
      <c r="K494" s="109"/>
    </row>
    <row r="495" spans="1:11" x14ac:dyDescent="0.2">
      <c r="H495" s="109" t="s">
        <v>2561</v>
      </c>
      <c r="I495" s="109"/>
      <c r="J495" s="109"/>
      <c r="K495" s="109"/>
    </row>
    <row r="496" spans="1:11" x14ac:dyDescent="0.2">
      <c r="H496" s="109"/>
      <c r="I496" s="109"/>
      <c r="J496" s="109"/>
      <c r="K496" s="109"/>
    </row>
    <row r="497" spans="1:11" x14ac:dyDescent="0.2">
      <c r="H497" s="109"/>
      <c r="I497" s="109"/>
      <c r="J497" s="109"/>
      <c r="K497" s="109"/>
    </row>
    <row r="498" spans="1:11" x14ac:dyDescent="0.2">
      <c r="A498" s="8"/>
      <c r="B498" s="234" t="s">
        <v>1771</v>
      </c>
      <c r="C498" s="3"/>
      <c r="F498" s="3" t="s">
        <v>1095</v>
      </c>
      <c r="H498" s="109" t="s">
        <v>2562</v>
      </c>
      <c r="I498" s="109"/>
      <c r="J498" s="109"/>
      <c r="K498" s="109"/>
    </row>
    <row r="499" spans="1:11" x14ac:dyDescent="0.2">
      <c r="A499" s="8"/>
      <c r="H499" s="109" t="s">
        <v>2563</v>
      </c>
      <c r="I499" s="109"/>
      <c r="J499" s="109"/>
      <c r="K499" s="109"/>
    </row>
    <row r="500" spans="1:11" x14ac:dyDescent="0.2">
      <c r="A500" s="8"/>
      <c r="B500" s="3" t="s">
        <v>1713</v>
      </c>
    </row>
    <row r="501" spans="1:11" x14ac:dyDescent="0.2">
      <c r="A501" s="8"/>
      <c r="B501" s="3" t="s">
        <v>1682</v>
      </c>
      <c r="H501" s="331" t="s">
        <v>2565</v>
      </c>
    </row>
    <row r="502" spans="1:11" x14ac:dyDescent="0.2">
      <c r="A502" s="8"/>
      <c r="H502" s="1" t="s">
        <v>2564</v>
      </c>
    </row>
    <row r="503" spans="1:11" x14ac:dyDescent="0.2">
      <c r="A503" s="8"/>
    </row>
    <row r="504" spans="1:11" x14ac:dyDescent="0.2">
      <c r="A504" s="8"/>
      <c r="H504" s="331" t="s">
        <v>2566</v>
      </c>
    </row>
    <row r="505" spans="1:11" x14ac:dyDescent="0.2">
      <c r="A505" s="8"/>
      <c r="H505" s="1" t="s">
        <v>2569</v>
      </c>
    </row>
    <row r="506" spans="1:11" x14ac:dyDescent="0.2">
      <c r="A506" s="8"/>
    </row>
    <row r="507" spans="1:11" x14ac:dyDescent="0.2">
      <c r="A507" s="8"/>
      <c r="H507" s="331" t="s">
        <v>1769</v>
      </c>
    </row>
    <row r="508" spans="1:11" x14ac:dyDescent="0.2">
      <c r="A508" s="8"/>
      <c r="H508" s="1" t="s">
        <v>2568</v>
      </c>
    </row>
    <row r="509" spans="1:11" x14ac:dyDescent="0.2">
      <c r="A509" s="8"/>
      <c r="B509" s="3" t="s">
        <v>1735</v>
      </c>
    </row>
    <row r="510" spans="1:11" x14ac:dyDescent="0.2">
      <c r="A510" s="8"/>
      <c r="B510" s="3" t="s">
        <v>8</v>
      </c>
      <c r="H510" s="331" t="s">
        <v>1770</v>
      </c>
    </row>
    <row r="511" spans="1:11" x14ac:dyDescent="0.2">
      <c r="A511" s="8"/>
      <c r="H511" s="1" t="s">
        <v>2567</v>
      </c>
    </row>
    <row r="512" spans="1:11" ht="17" thickBot="1" x14ac:dyDescent="0.25">
      <c r="A512" s="8" t="s">
        <v>1087</v>
      </c>
    </row>
    <row r="513" spans="1:12" ht="17" thickBot="1" x14ac:dyDescent="0.25">
      <c r="A513" s="8"/>
      <c r="H513" s="161" t="s">
        <v>2572</v>
      </c>
    </row>
    <row r="514" spans="1:12" x14ac:dyDescent="0.2">
      <c r="A514" s="8"/>
    </row>
    <row r="515" spans="1:12" x14ac:dyDescent="0.2">
      <c r="A515" s="8"/>
    </row>
    <row r="517" spans="1:12" x14ac:dyDescent="0.2">
      <c r="A517" s="4" t="s">
        <v>2573</v>
      </c>
    </row>
    <row r="518" spans="1:12" x14ac:dyDescent="0.2">
      <c r="A518" s="1" t="s">
        <v>1772</v>
      </c>
    </row>
    <row r="519" spans="1:12" x14ac:dyDescent="0.2">
      <c r="A519" s="1" t="s">
        <v>1773</v>
      </c>
      <c r="H519" s="1" t="s">
        <v>1767</v>
      </c>
    </row>
    <row r="520" spans="1:12" x14ac:dyDescent="0.2">
      <c r="A520" s="1" t="s">
        <v>1774</v>
      </c>
      <c r="H520" s="1" t="s">
        <v>1768</v>
      </c>
    </row>
    <row r="521" spans="1:12" x14ac:dyDescent="0.2">
      <c r="A521" s="1" t="s">
        <v>1775</v>
      </c>
      <c r="H521" s="76" t="s">
        <v>1769</v>
      </c>
      <c r="I521" s="76"/>
      <c r="J521" s="76"/>
      <c r="K521" s="76"/>
      <c r="L521" s="76"/>
    </row>
    <row r="522" spans="1:12" x14ac:dyDescent="0.2">
      <c r="A522" s="4" t="s">
        <v>1776</v>
      </c>
      <c r="H522" s="1" t="s">
        <v>1770</v>
      </c>
    </row>
    <row r="523" spans="1:12" x14ac:dyDescent="0.2">
      <c r="A523" s="1" t="s">
        <v>1777</v>
      </c>
    </row>
    <row r="524" spans="1:12" x14ac:dyDescent="0.2">
      <c r="A524" s="1" t="s">
        <v>1778</v>
      </c>
    </row>
    <row r="526" spans="1:12" x14ac:dyDescent="0.2">
      <c r="A526" s="1" t="s">
        <v>1779</v>
      </c>
    </row>
    <row r="527" spans="1:12" x14ac:dyDescent="0.2">
      <c r="A527" s="1" t="s">
        <v>1780</v>
      </c>
    </row>
    <row r="529" spans="1:12" x14ac:dyDescent="0.2">
      <c r="A529" s="4" t="s">
        <v>1781</v>
      </c>
    </row>
    <row r="531" spans="1:12" x14ac:dyDescent="0.2">
      <c r="A531" s="16" t="s">
        <v>1782</v>
      </c>
      <c r="B531" s="16"/>
      <c r="C531" s="16"/>
      <c r="D531" s="16"/>
      <c r="E531" s="16"/>
      <c r="F531" s="16"/>
      <c r="G531" s="16"/>
      <c r="H531" s="16"/>
    </row>
    <row r="532" spans="1:12" x14ac:dyDescent="0.2">
      <c r="A532" s="1" t="s">
        <v>1783</v>
      </c>
      <c r="I532" s="1" t="s">
        <v>2574</v>
      </c>
    </row>
    <row r="533" spans="1:12" x14ac:dyDescent="0.2">
      <c r="A533" s="1" t="s">
        <v>1784</v>
      </c>
      <c r="I533" s="1" t="s">
        <v>2575</v>
      </c>
    </row>
    <row r="534" spans="1:12" x14ac:dyDescent="0.2">
      <c r="A534" s="1" t="s">
        <v>1785</v>
      </c>
      <c r="I534" s="4" t="s">
        <v>2576</v>
      </c>
    </row>
    <row r="535" spans="1:12" x14ac:dyDescent="0.2">
      <c r="A535" s="1" t="s">
        <v>1786</v>
      </c>
      <c r="I535" s="1" t="s">
        <v>2577</v>
      </c>
    </row>
    <row r="536" spans="1:12" x14ac:dyDescent="0.2">
      <c r="A536" s="1" t="s">
        <v>1787</v>
      </c>
    </row>
    <row r="537" spans="1:12" x14ac:dyDescent="0.2">
      <c r="A537" s="1" t="s">
        <v>1788</v>
      </c>
      <c r="I537" s="4" t="s">
        <v>2578</v>
      </c>
    </row>
    <row r="538" spans="1:12" x14ac:dyDescent="0.2">
      <c r="A538" s="1" t="s">
        <v>1789</v>
      </c>
      <c r="I538" s="1" t="s">
        <v>2579</v>
      </c>
    </row>
    <row r="539" spans="1:12" ht="17" thickBot="1" x14ac:dyDescent="0.25">
      <c r="A539" s="1" t="s">
        <v>1790</v>
      </c>
    </row>
    <row r="540" spans="1:12" x14ac:dyDescent="0.2">
      <c r="A540" s="1" t="s">
        <v>1221</v>
      </c>
      <c r="H540" s="332" t="s">
        <v>2586</v>
      </c>
      <c r="I540" s="1" t="s">
        <v>2584</v>
      </c>
      <c r="L540" s="1" t="s">
        <v>2580</v>
      </c>
    </row>
    <row r="541" spans="1:12" x14ac:dyDescent="0.2">
      <c r="H541" s="333" t="s">
        <v>2587</v>
      </c>
      <c r="I541" s="1" t="s">
        <v>2585</v>
      </c>
      <c r="L541" s="1" t="s">
        <v>2581</v>
      </c>
    </row>
    <row r="542" spans="1:12" ht="17" thickBot="1" x14ac:dyDescent="0.25">
      <c r="H542" s="334" t="s">
        <v>1087</v>
      </c>
      <c r="I542" s="1" t="s">
        <v>2582</v>
      </c>
    </row>
    <row r="543" spans="1:12" x14ac:dyDescent="0.2">
      <c r="I543" s="1" t="s">
        <v>2583</v>
      </c>
    </row>
    <row r="545" spans="1:13" x14ac:dyDescent="0.2">
      <c r="A545" s="8"/>
      <c r="C545" s="3"/>
      <c r="F545" s="3" t="s">
        <v>1095</v>
      </c>
    </row>
    <row r="546" spans="1:13" x14ac:dyDescent="0.2">
      <c r="A546" s="8"/>
      <c r="M546" s="1" t="s">
        <v>2592</v>
      </c>
    </row>
    <row r="547" spans="1:13" x14ac:dyDescent="0.2">
      <c r="A547" s="8"/>
      <c r="B547" s="3"/>
      <c r="M547" s="1" t="s">
        <v>2593</v>
      </c>
    </row>
    <row r="548" spans="1:13" ht="17" thickBot="1" x14ac:dyDescent="0.25">
      <c r="A548" s="8"/>
      <c r="B548" s="3"/>
      <c r="M548" s="1" t="s">
        <v>2594</v>
      </c>
    </row>
    <row r="549" spans="1:13" ht="17" thickBot="1" x14ac:dyDescent="0.25">
      <c r="A549" s="8"/>
      <c r="H549" s="332" t="s">
        <v>2586</v>
      </c>
      <c r="I549" s="1" t="s">
        <v>2589</v>
      </c>
      <c r="L549" s="1" t="s">
        <v>2580</v>
      </c>
      <c r="M549" s="1" t="s">
        <v>2595</v>
      </c>
    </row>
    <row r="550" spans="1:13" ht="17" thickBot="1" x14ac:dyDescent="0.25">
      <c r="A550" s="8"/>
      <c r="H550" s="333" t="s">
        <v>2587</v>
      </c>
      <c r="I550" s="1" t="s">
        <v>2588</v>
      </c>
      <c r="L550" s="1" t="s">
        <v>2580</v>
      </c>
      <c r="M550" s="330" t="s">
        <v>2596</v>
      </c>
    </row>
    <row r="551" spans="1:13" ht="17" thickBot="1" x14ac:dyDescent="0.25">
      <c r="A551" s="8"/>
      <c r="H551" s="334" t="s">
        <v>1095</v>
      </c>
      <c r="I551" s="1" t="s">
        <v>2590</v>
      </c>
    </row>
    <row r="552" spans="1:13" x14ac:dyDescent="0.2">
      <c r="A552" s="8"/>
      <c r="I552" s="1" t="s">
        <v>2591</v>
      </c>
    </row>
    <row r="553" spans="1:13" x14ac:dyDescent="0.2">
      <c r="A553" s="8"/>
    </row>
    <row r="554" spans="1:13" x14ac:dyDescent="0.2">
      <c r="A554" s="8"/>
    </row>
    <row r="555" spans="1:13" x14ac:dyDescent="0.2">
      <c r="A555" s="8"/>
    </row>
    <row r="556" spans="1:13" x14ac:dyDescent="0.2">
      <c r="A556" s="8"/>
      <c r="B556" s="3" t="s">
        <v>1735</v>
      </c>
    </row>
    <row r="557" spans="1:13" x14ac:dyDescent="0.2">
      <c r="A557" s="8"/>
      <c r="B557" s="3" t="s">
        <v>8</v>
      </c>
    </row>
    <row r="558" spans="1:13" x14ac:dyDescent="0.2">
      <c r="A558" s="8"/>
    </row>
    <row r="559" spans="1:13" x14ac:dyDescent="0.2">
      <c r="A559" s="8" t="s">
        <v>1087</v>
      </c>
    </row>
    <row r="560" spans="1:13" x14ac:dyDescent="0.2">
      <c r="A560" s="8"/>
    </row>
    <row r="561" spans="1:9" x14ac:dyDescent="0.2">
      <c r="A561" s="8"/>
    </row>
    <row r="565" spans="1:9" x14ac:dyDescent="0.2">
      <c r="A565" s="1" t="s">
        <v>570</v>
      </c>
    </row>
    <row r="566" spans="1:9" x14ac:dyDescent="0.2">
      <c r="A566" s="1" t="s">
        <v>1791</v>
      </c>
      <c r="H566" s="1" t="s">
        <v>1787</v>
      </c>
    </row>
    <row r="567" spans="1:9" x14ac:dyDescent="0.2">
      <c r="A567" s="1" t="s">
        <v>1792</v>
      </c>
      <c r="H567" s="76" t="s">
        <v>1788</v>
      </c>
    </row>
    <row r="568" spans="1:9" x14ac:dyDescent="0.2">
      <c r="A568" s="1" t="s">
        <v>1793</v>
      </c>
      <c r="H568" s="1" t="s">
        <v>1789</v>
      </c>
    </row>
    <row r="569" spans="1:9" x14ac:dyDescent="0.2">
      <c r="A569" s="1" t="s">
        <v>1794</v>
      </c>
      <c r="H569" s="1" t="s">
        <v>1790</v>
      </c>
    </row>
    <row r="571" spans="1:9" x14ac:dyDescent="0.2">
      <c r="A571" s="16" t="s">
        <v>1795</v>
      </c>
      <c r="B571" s="16"/>
      <c r="C571" s="16"/>
      <c r="D571" s="16"/>
      <c r="E571" s="16"/>
      <c r="F571" s="16"/>
      <c r="G571" s="16"/>
      <c r="H571" s="16"/>
    </row>
    <row r="572" spans="1:9" x14ac:dyDescent="0.2">
      <c r="A572" s="1" t="s">
        <v>1796</v>
      </c>
      <c r="I572" s="1" t="s">
        <v>2597</v>
      </c>
    </row>
    <row r="573" spans="1:9" x14ac:dyDescent="0.2">
      <c r="A573" s="1" t="s">
        <v>1797</v>
      </c>
      <c r="I573" s="1" t="s">
        <v>2598</v>
      </c>
    </row>
    <row r="574" spans="1:9" x14ac:dyDescent="0.2">
      <c r="A574" s="1" t="s">
        <v>1786</v>
      </c>
    </row>
    <row r="575" spans="1:9" x14ac:dyDescent="0.2">
      <c r="A575" s="1" t="s">
        <v>1798</v>
      </c>
      <c r="I575" s="1" t="s">
        <v>2599</v>
      </c>
    </row>
    <row r="576" spans="1:9" x14ac:dyDescent="0.2">
      <c r="A576" s="1" t="s">
        <v>1799</v>
      </c>
      <c r="H576" s="1" t="s">
        <v>2606</v>
      </c>
      <c r="I576" s="1" t="s">
        <v>2604</v>
      </c>
    </row>
    <row r="577" spans="1:11" x14ac:dyDescent="0.2">
      <c r="A577" s="1" t="s">
        <v>1800</v>
      </c>
      <c r="I577" s="1" t="s">
        <v>2600</v>
      </c>
    </row>
    <row r="578" spans="1:11" x14ac:dyDescent="0.2">
      <c r="A578" s="1" t="s">
        <v>1801</v>
      </c>
    </row>
    <row r="579" spans="1:11" x14ac:dyDescent="0.2">
      <c r="A579" s="1" t="s">
        <v>1486</v>
      </c>
      <c r="I579" s="1" t="s">
        <v>2603</v>
      </c>
      <c r="K579" s="2"/>
    </row>
    <row r="580" spans="1:11" x14ac:dyDescent="0.2">
      <c r="I580" s="1" t="s">
        <v>2605</v>
      </c>
      <c r="K580" s="335"/>
    </row>
    <row r="582" spans="1:11" x14ac:dyDescent="0.2">
      <c r="A582" s="8"/>
      <c r="C582" s="3"/>
      <c r="F582" s="3" t="s">
        <v>1095</v>
      </c>
      <c r="H582" s="1" t="s">
        <v>2607</v>
      </c>
      <c r="I582" s="1" t="s">
        <v>2601</v>
      </c>
    </row>
    <row r="583" spans="1:11" x14ac:dyDescent="0.2">
      <c r="A583" s="8"/>
      <c r="I583" s="1" t="s">
        <v>2602</v>
      </c>
    </row>
    <row r="584" spans="1:11" x14ac:dyDescent="0.2">
      <c r="A584" s="8"/>
      <c r="B584" s="3" t="s">
        <v>1713</v>
      </c>
    </row>
    <row r="585" spans="1:11" x14ac:dyDescent="0.2">
      <c r="A585" s="8"/>
      <c r="B585" s="3" t="s">
        <v>1682</v>
      </c>
      <c r="I585" s="1" t="s">
        <v>2603</v>
      </c>
      <c r="K585" s="2"/>
    </row>
    <row r="586" spans="1:11" x14ac:dyDescent="0.2">
      <c r="A586" s="8"/>
      <c r="I586" s="1" t="s">
        <v>2605</v>
      </c>
      <c r="K586" s="336"/>
    </row>
    <row r="587" spans="1:11" ht="17" thickBot="1" x14ac:dyDescent="0.25">
      <c r="A587" s="8"/>
    </row>
    <row r="588" spans="1:11" ht="17" thickBot="1" x14ac:dyDescent="0.25">
      <c r="A588" s="8"/>
      <c r="G588" s="330" t="s">
        <v>2613</v>
      </c>
      <c r="H588" s="5" t="s">
        <v>2608</v>
      </c>
      <c r="I588" s="6"/>
      <c r="J588" s="6"/>
      <c r="K588" s="7"/>
    </row>
    <row r="589" spans="1:11" x14ac:dyDescent="0.2">
      <c r="A589" s="8"/>
      <c r="H589" s="8" t="s">
        <v>2609</v>
      </c>
      <c r="K589" s="9"/>
    </row>
    <row r="590" spans="1:11" x14ac:dyDescent="0.2">
      <c r="A590" s="8"/>
      <c r="H590" s="8" t="s">
        <v>2610</v>
      </c>
      <c r="K590" s="9"/>
    </row>
    <row r="591" spans="1:11" x14ac:dyDescent="0.2">
      <c r="A591" s="8"/>
      <c r="H591" s="8" t="s">
        <v>2611</v>
      </c>
      <c r="K591" s="9"/>
    </row>
    <row r="592" spans="1:11" ht="17" thickBot="1" x14ac:dyDescent="0.25">
      <c r="A592" s="8"/>
      <c r="H592" s="10" t="s">
        <v>2612</v>
      </c>
      <c r="I592" s="11"/>
      <c r="J592" s="11"/>
      <c r="K592" s="13"/>
    </row>
    <row r="593" spans="1:2" x14ac:dyDescent="0.2">
      <c r="A593" s="8"/>
      <c r="B593" s="3" t="s">
        <v>1735</v>
      </c>
    </row>
    <row r="594" spans="1:2" x14ac:dyDescent="0.2">
      <c r="A594" s="8"/>
      <c r="B594" s="3" t="s">
        <v>8</v>
      </c>
    </row>
    <row r="595" spans="1:2" x14ac:dyDescent="0.2">
      <c r="A595" s="8"/>
    </row>
    <row r="596" spans="1:2" x14ac:dyDescent="0.2">
      <c r="A596" s="8" t="s">
        <v>1087</v>
      </c>
    </row>
    <row r="597" spans="1:2" x14ac:dyDescent="0.2">
      <c r="A597" s="8"/>
    </row>
    <row r="598" spans="1:2" x14ac:dyDescent="0.2">
      <c r="A598" s="8"/>
    </row>
    <row r="602" spans="1:2" x14ac:dyDescent="0.2">
      <c r="A602" s="4" t="s">
        <v>2614</v>
      </c>
    </row>
    <row r="603" spans="1:2" x14ac:dyDescent="0.2">
      <c r="A603" s="1" t="s">
        <v>1802</v>
      </c>
    </row>
    <row r="604" spans="1:2" x14ac:dyDescent="0.2">
      <c r="A604" s="1" t="s">
        <v>1803</v>
      </c>
    </row>
    <row r="605" spans="1:2" x14ac:dyDescent="0.2">
      <c r="A605" s="1" t="s">
        <v>1804</v>
      </c>
    </row>
    <row r="606" spans="1:2" x14ac:dyDescent="0.2">
      <c r="A606" s="1" t="s">
        <v>1805</v>
      </c>
    </row>
    <row r="608" spans="1:2" x14ac:dyDescent="0.2">
      <c r="A608" s="1" t="s">
        <v>1798</v>
      </c>
    </row>
    <row r="609" spans="1:12" x14ac:dyDescent="0.2">
      <c r="A609" s="1" t="s">
        <v>1799</v>
      </c>
    </row>
    <row r="610" spans="1:12" x14ac:dyDescent="0.2">
      <c r="A610" s="76" t="s">
        <v>1800</v>
      </c>
      <c r="B610" s="76"/>
      <c r="C610" s="76"/>
      <c r="D610" s="76"/>
      <c r="E610" s="76"/>
    </row>
    <row r="611" spans="1:12" x14ac:dyDescent="0.2">
      <c r="A611" s="1" t="s">
        <v>1801</v>
      </c>
    </row>
    <row r="613" spans="1:12" x14ac:dyDescent="0.2">
      <c r="A613" s="16" t="s">
        <v>1806</v>
      </c>
      <c r="B613" s="16"/>
      <c r="C613" s="16"/>
      <c r="D613" s="16"/>
      <c r="E613" s="16"/>
      <c r="F613" s="16"/>
      <c r="G613" s="16"/>
      <c r="H613" s="16"/>
    </row>
    <row r="614" spans="1:12" x14ac:dyDescent="0.2">
      <c r="A614" s="1" t="s">
        <v>1807</v>
      </c>
      <c r="I614" s="1" t="s">
        <v>2615</v>
      </c>
    </row>
    <row r="615" spans="1:12" x14ac:dyDescent="0.2">
      <c r="A615" s="1" t="s">
        <v>1808</v>
      </c>
      <c r="I615" s="1" t="s">
        <v>2616</v>
      </c>
    </row>
    <row r="616" spans="1:12" x14ac:dyDescent="0.2">
      <c r="A616" s="1" t="s">
        <v>1809</v>
      </c>
      <c r="I616" s="1" t="s">
        <v>2617</v>
      </c>
    </row>
    <row r="617" spans="1:12" x14ac:dyDescent="0.2">
      <c r="A617" s="1" t="s">
        <v>1810</v>
      </c>
    </row>
    <row r="618" spans="1:12" x14ac:dyDescent="0.2">
      <c r="A618" s="1" t="s">
        <v>1811</v>
      </c>
      <c r="I618" s="1" t="s">
        <v>2618</v>
      </c>
    </row>
    <row r="619" spans="1:12" x14ac:dyDescent="0.2">
      <c r="A619" s="1" t="s">
        <v>1812</v>
      </c>
      <c r="I619" s="1" t="s">
        <v>2619</v>
      </c>
    </row>
    <row r="620" spans="1:12" x14ac:dyDescent="0.2">
      <c r="A620" s="1" t="s">
        <v>1486</v>
      </c>
    </row>
    <row r="621" spans="1:12" x14ac:dyDescent="0.2">
      <c r="I621" s="1" t="s">
        <v>2620</v>
      </c>
      <c r="L621" s="4" t="s">
        <v>1556</v>
      </c>
    </row>
    <row r="623" spans="1:12" x14ac:dyDescent="0.2">
      <c r="I623" s="1" t="s">
        <v>1502</v>
      </c>
    </row>
    <row r="624" spans="1:12" x14ac:dyDescent="0.2">
      <c r="I624" s="1" t="s">
        <v>2621</v>
      </c>
    </row>
    <row r="625" spans="1:11" x14ac:dyDescent="0.2">
      <c r="A625" s="8"/>
      <c r="C625" s="3"/>
      <c r="F625" s="3" t="s">
        <v>1095</v>
      </c>
    </row>
    <row r="626" spans="1:11" x14ac:dyDescent="0.2">
      <c r="A626" s="8"/>
      <c r="I626" s="1" t="s">
        <v>2622</v>
      </c>
    </row>
    <row r="627" spans="1:11" x14ac:dyDescent="0.2">
      <c r="A627" s="8"/>
      <c r="B627" s="3" t="s">
        <v>1713</v>
      </c>
    </row>
    <row r="628" spans="1:11" x14ac:dyDescent="0.2">
      <c r="A628" s="8"/>
      <c r="B628" s="3" t="s">
        <v>1682</v>
      </c>
    </row>
    <row r="629" spans="1:11" x14ac:dyDescent="0.2">
      <c r="A629" s="8"/>
      <c r="I629" s="4" t="s">
        <v>2623</v>
      </c>
      <c r="J629" s="4"/>
    </row>
    <row r="630" spans="1:11" x14ac:dyDescent="0.2">
      <c r="A630" s="8"/>
      <c r="I630" s="1" t="s">
        <v>2624</v>
      </c>
    </row>
    <row r="631" spans="1:11" x14ac:dyDescent="0.2">
      <c r="A631" s="8"/>
      <c r="I631" s="1" t="s">
        <v>2625</v>
      </c>
    </row>
    <row r="632" spans="1:11" x14ac:dyDescent="0.2">
      <c r="A632" s="8"/>
      <c r="I632" s="4" t="s">
        <v>2626</v>
      </c>
      <c r="J632" s="4"/>
      <c r="K632" s="4"/>
    </row>
    <row r="633" spans="1:11" x14ac:dyDescent="0.2">
      <c r="A633" s="8"/>
    </row>
    <row r="634" spans="1:11" x14ac:dyDescent="0.2">
      <c r="A634" s="8"/>
    </row>
    <row r="635" spans="1:11" x14ac:dyDescent="0.2">
      <c r="A635" s="8"/>
    </row>
    <row r="636" spans="1:11" x14ac:dyDescent="0.2">
      <c r="A636" s="8"/>
      <c r="B636" s="3" t="s">
        <v>1735</v>
      </c>
    </row>
    <row r="637" spans="1:11" x14ac:dyDescent="0.2">
      <c r="A637" s="8"/>
      <c r="B637" s="3" t="s">
        <v>8</v>
      </c>
    </row>
    <row r="638" spans="1:11" x14ac:dyDescent="0.2">
      <c r="A638" s="8"/>
    </row>
    <row r="639" spans="1:11" x14ac:dyDescent="0.2">
      <c r="A639" s="8" t="s">
        <v>1087</v>
      </c>
    </row>
    <row r="640" spans="1:11" x14ac:dyDescent="0.2">
      <c r="A640" s="8"/>
    </row>
    <row r="641" spans="1:11" x14ac:dyDescent="0.2">
      <c r="A641" s="8"/>
    </row>
    <row r="644" spans="1:11" x14ac:dyDescent="0.2">
      <c r="A644" s="4" t="s">
        <v>2627</v>
      </c>
    </row>
    <row r="645" spans="1:11" x14ac:dyDescent="0.2">
      <c r="A645" s="1" t="s">
        <v>1813</v>
      </c>
    </row>
    <row r="646" spans="1:11" x14ac:dyDescent="0.2">
      <c r="A646" s="1" t="s">
        <v>1814</v>
      </c>
    </row>
    <row r="647" spans="1:11" x14ac:dyDescent="0.2">
      <c r="A647" s="1" t="s">
        <v>1815</v>
      </c>
    </row>
    <row r="648" spans="1:11" x14ac:dyDescent="0.2">
      <c r="A648" s="1" t="s">
        <v>1816</v>
      </c>
    </row>
    <row r="649" spans="1:11" ht="17" thickBot="1" x14ac:dyDescent="0.25"/>
    <row r="650" spans="1:11" x14ac:dyDescent="0.2">
      <c r="A650" s="8"/>
      <c r="C650" s="419" t="s">
        <v>1502</v>
      </c>
      <c r="D650" s="420"/>
      <c r="E650" s="423" t="s">
        <v>1503</v>
      </c>
      <c r="F650" s="424"/>
      <c r="H650" s="4" t="s">
        <v>1817</v>
      </c>
    </row>
    <row r="651" spans="1:11" ht="17" thickBot="1" x14ac:dyDescent="0.25">
      <c r="A651" s="8"/>
      <c r="C651" s="137" t="s">
        <v>1504</v>
      </c>
      <c r="D651" s="138" t="s">
        <v>1505</v>
      </c>
      <c r="E651" s="224" t="s">
        <v>1504</v>
      </c>
      <c r="F651" s="225" t="s">
        <v>1505</v>
      </c>
      <c r="G651" s="76" t="s">
        <v>1818</v>
      </c>
      <c r="H651" s="76" t="s">
        <v>1809</v>
      </c>
      <c r="I651" s="76"/>
      <c r="J651" s="76"/>
      <c r="K651" s="76"/>
    </row>
    <row r="652" spans="1:11" x14ac:dyDescent="0.2">
      <c r="A652" s="192" t="s">
        <v>1506</v>
      </c>
      <c r="B652" s="200" t="s">
        <v>1507</v>
      </c>
      <c r="C652" s="219" t="s">
        <v>1508</v>
      </c>
      <c r="D652" s="220" t="s">
        <v>1509</v>
      </c>
      <c r="E652" s="226" t="s">
        <v>1510</v>
      </c>
      <c r="F652" s="227" t="s">
        <v>1509</v>
      </c>
      <c r="H652" s="1" t="s">
        <v>1810</v>
      </c>
    </row>
    <row r="653" spans="1:11" x14ac:dyDescent="0.2">
      <c r="A653" s="193" t="s">
        <v>1511</v>
      </c>
      <c r="B653" s="150" t="s">
        <v>1512</v>
      </c>
      <c r="C653" s="202" t="s">
        <v>1513</v>
      </c>
      <c r="D653" s="203" t="s">
        <v>1514</v>
      </c>
      <c r="E653" s="228" t="s">
        <v>1515</v>
      </c>
      <c r="F653" s="229" t="s">
        <v>1516</v>
      </c>
      <c r="H653" s="1" t="s">
        <v>1811</v>
      </c>
    </row>
    <row r="654" spans="1:11" x14ac:dyDescent="0.2">
      <c r="A654" s="193" t="s">
        <v>1517</v>
      </c>
      <c r="B654" s="150" t="s">
        <v>1518</v>
      </c>
      <c r="C654" s="202" t="s">
        <v>1513</v>
      </c>
      <c r="D654" s="207" t="s">
        <v>1516</v>
      </c>
      <c r="E654" s="228" t="s">
        <v>1515</v>
      </c>
      <c r="F654" s="229" t="s">
        <v>1514</v>
      </c>
      <c r="H654" s="1" t="s">
        <v>1812</v>
      </c>
    </row>
    <row r="655" spans="1:11" x14ac:dyDescent="0.2">
      <c r="A655" s="195" t="s">
        <v>1519</v>
      </c>
      <c r="B655" s="235">
        <v>1</v>
      </c>
      <c r="C655" s="236" t="s">
        <v>1513</v>
      </c>
      <c r="D655" s="217" t="s">
        <v>1520</v>
      </c>
      <c r="E655" s="228" t="s">
        <v>1515</v>
      </c>
      <c r="F655" s="230" t="s">
        <v>1520</v>
      </c>
    </row>
    <row r="656" spans="1:11" x14ac:dyDescent="0.2">
      <c r="A656" s="193" t="s">
        <v>1521</v>
      </c>
      <c r="B656" s="150" t="s">
        <v>1522</v>
      </c>
      <c r="C656" s="202" t="s">
        <v>1523</v>
      </c>
      <c r="D656" s="204">
        <v>0</v>
      </c>
      <c r="E656" s="231" t="s">
        <v>1524</v>
      </c>
      <c r="F656" s="230" t="s">
        <v>1525</v>
      </c>
    </row>
    <row r="657" spans="1:10" ht="32" thickBot="1" x14ac:dyDescent="0.25">
      <c r="A657" s="193" t="s">
        <v>1526</v>
      </c>
      <c r="B657" s="150" t="s">
        <v>1527</v>
      </c>
      <c r="C657" s="205" t="s">
        <v>1528</v>
      </c>
      <c r="D657" s="206" t="s">
        <v>1516</v>
      </c>
      <c r="E657" s="232" t="s">
        <v>1528</v>
      </c>
      <c r="F657" s="233" t="s">
        <v>1514</v>
      </c>
    </row>
    <row r="659" spans="1:10" x14ac:dyDescent="0.2">
      <c r="A659" s="16" t="s">
        <v>1819</v>
      </c>
      <c r="B659" s="16"/>
      <c r="C659" s="16"/>
      <c r="D659" s="16"/>
      <c r="E659" s="16"/>
      <c r="F659" s="16"/>
      <c r="G659" s="16"/>
      <c r="H659" s="16"/>
      <c r="J659" s="1" t="s">
        <v>2628</v>
      </c>
    </row>
    <row r="660" spans="1:10" x14ac:dyDescent="0.2">
      <c r="A660" s="1" t="s">
        <v>3651</v>
      </c>
      <c r="J660" s="1" t="s">
        <v>2629</v>
      </c>
    </row>
    <row r="661" spans="1:10" x14ac:dyDescent="0.2">
      <c r="A661" s="1" t="s">
        <v>1820</v>
      </c>
      <c r="J661" s="1" t="s">
        <v>2630</v>
      </c>
    </row>
    <row r="662" spans="1:10" x14ac:dyDescent="0.2">
      <c r="A662" s="1" t="s">
        <v>1821</v>
      </c>
      <c r="E662" s="76" t="s">
        <v>1822</v>
      </c>
    </row>
    <row r="663" spans="1:10" x14ac:dyDescent="0.2">
      <c r="A663" s="1" t="s">
        <v>1823</v>
      </c>
      <c r="E663" s="76" t="s">
        <v>1824</v>
      </c>
      <c r="J663" s="1" t="s">
        <v>2631</v>
      </c>
    </row>
    <row r="664" spans="1:10" x14ac:dyDescent="0.2">
      <c r="A664" s="1" t="s">
        <v>1825</v>
      </c>
      <c r="J664" s="1" t="s">
        <v>2632</v>
      </c>
    </row>
    <row r="665" spans="1:10" x14ac:dyDescent="0.2">
      <c r="A665" s="1" t="s">
        <v>1826</v>
      </c>
      <c r="J665" s="1" t="s">
        <v>2633</v>
      </c>
    </row>
    <row r="667" spans="1:10" x14ac:dyDescent="0.2">
      <c r="J667" s="1" t="s">
        <v>2634</v>
      </c>
    </row>
    <row r="668" spans="1:10" x14ac:dyDescent="0.2">
      <c r="A668" s="8"/>
      <c r="C668" s="3"/>
      <c r="F668" s="3" t="s">
        <v>1095</v>
      </c>
      <c r="J668" s="1" t="s">
        <v>2635</v>
      </c>
    </row>
    <row r="669" spans="1:10" x14ac:dyDescent="0.2">
      <c r="A669" s="8"/>
      <c r="J669" s="1" t="s">
        <v>2636</v>
      </c>
    </row>
    <row r="670" spans="1:10" x14ac:dyDescent="0.2">
      <c r="A670" s="8"/>
      <c r="B670" s="18" t="s">
        <v>1713</v>
      </c>
    </row>
    <row r="671" spans="1:10" x14ac:dyDescent="0.2">
      <c r="A671" s="8"/>
      <c r="B671" s="3"/>
      <c r="J671" s="1" t="s">
        <v>2637</v>
      </c>
    </row>
    <row r="672" spans="1:10" x14ac:dyDescent="0.2">
      <c r="A672" s="8"/>
      <c r="J672" s="1" t="s">
        <v>2638</v>
      </c>
    </row>
    <row r="673" spans="1:10" x14ac:dyDescent="0.2">
      <c r="A673" s="8"/>
      <c r="J673" s="1" t="s">
        <v>2639</v>
      </c>
    </row>
    <row r="674" spans="1:10" x14ac:dyDescent="0.2">
      <c r="A674" s="8"/>
    </row>
    <row r="675" spans="1:10" x14ac:dyDescent="0.2">
      <c r="A675" s="8"/>
      <c r="J675" s="1" t="s">
        <v>2640</v>
      </c>
    </row>
    <row r="676" spans="1:10" x14ac:dyDescent="0.2">
      <c r="A676" s="8"/>
    </row>
    <row r="677" spans="1:10" x14ac:dyDescent="0.2">
      <c r="A677" s="8"/>
    </row>
    <row r="678" spans="1:10" x14ac:dyDescent="0.2">
      <c r="A678" s="8"/>
    </row>
    <row r="679" spans="1:10" x14ac:dyDescent="0.2">
      <c r="A679" s="8"/>
      <c r="B679" s="3"/>
    </row>
    <row r="680" spans="1:10" x14ac:dyDescent="0.2">
      <c r="A680" s="8"/>
      <c r="B680" s="3"/>
      <c r="J680" s="1" t="s">
        <v>2641</v>
      </c>
    </row>
    <row r="681" spans="1:10" x14ac:dyDescent="0.2">
      <c r="A681" s="8"/>
      <c r="J681" s="1" t="s">
        <v>2642</v>
      </c>
    </row>
    <row r="682" spans="1:10" x14ac:dyDescent="0.2">
      <c r="A682" s="8" t="s">
        <v>1087</v>
      </c>
    </row>
    <row r="683" spans="1:10" x14ac:dyDescent="0.2">
      <c r="A683" s="8"/>
      <c r="J683" s="4" t="s">
        <v>2643</v>
      </c>
    </row>
    <row r="684" spans="1:10" x14ac:dyDescent="0.2">
      <c r="A684" s="8"/>
    </row>
    <row r="687" spans="1:10" x14ac:dyDescent="0.2">
      <c r="A687" s="1" t="s">
        <v>570</v>
      </c>
    </row>
    <row r="688" spans="1:10" x14ac:dyDescent="0.2">
      <c r="A688" s="1" t="s">
        <v>1827</v>
      </c>
    </row>
    <row r="689" spans="1:10" x14ac:dyDescent="0.2">
      <c r="A689" s="1" t="s">
        <v>1828</v>
      </c>
    </row>
    <row r="690" spans="1:10" x14ac:dyDescent="0.2">
      <c r="A690" s="1" t="s">
        <v>1829</v>
      </c>
    </row>
    <row r="692" spans="1:10" x14ac:dyDescent="0.2">
      <c r="A692" s="4" t="s">
        <v>1830</v>
      </c>
    </row>
    <row r="694" spans="1:10" x14ac:dyDescent="0.2">
      <c r="A694" s="16" t="s">
        <v>1831</v>
      </c>
      <c r="B694" s="16"/>
      <c r="C694" s="16"/>
      <c r="D694" s="16"/>
      <c r="E694" s="16"/>
      <c r="F694" s="16"/>
      <c r="G694" s="16"/>
      <c r="H694" s="16"/>
      <c r="J694" s="1" t="s">
        <v>2644</v>
      </c>
    </row>
    <row r="695" spans="1:10" x14ac:dyDescent="0.2">
      <c r="A695" s="1" t="s">
        <v>1832</v>
      </c>
      <c r="J695" s="1" t="s">
        <v>2645</v>
      </c>
    </row>
    <row r="696" spans="1:10" x14ac:dyDescent="0.2">
      <c r="A696" s="1" t="s">
        <v>1833</v>
      </c>
      <c r="J696" s="1" t="s">
        <v>2646</v>
      </c>
    </row>
    <row r="697" spans="1:10" x14ac:dyDescent="0.2">
      <c r="A697" s="1" t="s">
        <v>1834</v>
      </c>
      <c r="E697" s="76" t="s">
        <v>1835</v>
      </c>
      <c r="J697" s="1" t="s">
        <v>2647</v>
      </c>
    </row>
    <row r="698" spans="1:10" x14ac:dyDescent="0.2">
      <c r="A698" s="1" t="s">
        <v>1836</v>
      </c>
      <c r="E698" s="76" t="s">
        <v>1837</v>
      </c>
      <c r="J698" s="1" t="s">
        <v>2648</v>
      </c>
    </row>
    <row r="699" spans="1:10" x14ac:dyDescent="0.2">
      <c r="A699" s="1" t="s">
        <v>1838</v>
      </c>
    </row>
    <row r="700" spans="1:10" x14ac:dyDescent="0.2">
      <c r="A700" s="1" t="s">
        <v>1826</v>
      </c>
      <c r="J700" s="1" t="s">
        <v>2649</v>
      </c>
    </row>
    <row r="702" spans="1:10" x14ac:dyDescent="0.2">
      <c r="J702" s="1" t="s">
        <v>2650</v>
      </c>
    </row>
    <row r="703" spans="1:10" x14ac:dyDescent="0.2">
      <c r="A703" s="8"/>
      <c r="C703" s="3"/>
      <c r="F703" s="3" t="s">
        <v>1095</v>
      </c>
      <c r="J703" s="1" t="s">
        <v>2651</v>
      </c>
    </row>
    <row r="704" spans="1:10" x14ac:dyDescent="0.2">
      <c r="A704" s="8"/>
    </row>
    <row r="705" spans="1:10" x14ac:dyDescent="0.2">
      <c r="A705" s="8"/>
      <c r="B705" s="3" t="s">
        <v>1713</v>
      </c>
    </row>
    <row r="706" spans="1:10" x14ac:dyDescent="0.2">
      <c r="A706" s="8"/>
      <c r="B706" s="3" t="s">
        <v>1682</v>
      </c>
    </row>
    <row r="707" spans="1:10" x14ac:dyDescent="0.2">
      <c r="A707" s="8"/>
    </row>
    <row r="708" spans="1:10" x14ac:dyDescent="0.2">
      <c r="A708" s="8"/>
      <c r="J708" s="1" t="s">
        <v>2652</v>
      </c>
    </row>
    <row r="709" spans="1:10" x14ac:dyDescent="0.2">
      <c r="A709" s="8"/>
      <c r="J709" s="1" t="s">
        <v>2653</v>
      </c>
    </row>
    <row r="710" spans="1:10" x14ac:dyDescent="0.2">
      <c r="A710" s="8"/>
      <c r="J710" s="1" t="s">
        <v>2654</v>
      </c>
    </row>
    <row r="711" spans="1:10" x14ac:dyDescent="0.2">
      <c r="A711" s="8"/>
      <c r="J711" s="1" t="s">
        <v>2655</v>
      </c>
    </row>
    <row r="712" spans="1:10" ht="17" thickBot="1" x14ac:dyDescent="0.25">
      <c r="A712" s="8"/>
    </row>
    <row r="713" spans="1:10" ht="17" thickBot="1" x14ac:dyDescent="0.25">
      <c r="A713" s="8"/>
      <c r="J713" s="337" t="s">
        <v>1540</v>
      </c>
    </row>
    <row r="714" spans="1:10" x14ac:dyDescent="0.2">
      <c r="A714" s="8"/>
      <c r="B714" s="3"/>
    </row>
    <row r="715" spans="1:10" x14ac:dyDescent="0.2">
      <c r="A715" s="8"/>
      <c r="B715" s="3"/>
    </row>
    <row r="716" spans="1:10" x14ac:dyDescent="0.2">
      <c r="A716" s="8"/>
    </row>
    <row r="717" spans="1:10" x14ac:dyDescent="0.2">
      <c r="A717" s="8" t="s">
        <v>1087</v>
      </c>
    </row>
    <row r="718" spans="1:10" x14ac:dyDescent="0.2">
      <c r="A718" s="8"/>
    </row>
    <row r="719" spans="1:10" x14ac:dyDescent="0.2">
      <c r="A719" s="8"/>
    </row>
    <row r="722" spans="1:8" x14ac:dyDescent="0.2">
      <c r="A722" s="1" t="s">
        <v>570</v>
      </c>
    </row>
    <row r="723" spans="1:8" x14ac:dyDescent="0.2">
      <c r="A723" s="1" t="s">
        <v>1839</v>
      </c>
    </row>
    <row r="724" spans="1:8" x14ac:dyDescent="0.2">
      <c r="A724" s="1" t="s">
        <v>1840</v>
      </c>
    </row>
    <row r="731" spans="1:8" ht="17" thickBot="1" x14ac:dyDescent="0.25"/>
    <row r="732" spans="1:8" ht="17" thickBot="1" x14ac:dyDescent="0.25">
      <c r="A732" s="116" t="s">
        <v>3652</v>
      </c>
      <c r="B732" s="50"/>
      <c r="C732" s="50"/>
      <c r="D732" s="50"/>
      <c r="E732" s="50"/>
      <c r="F732" s="50"/>
      <c r="G732" s="50"/>
      <c r="H732" s="51"/>
    </row>
    <row r="737" spans="1:15" x14ac:dyDescent="0.2">
      <c r="I737" s="1" t="s">
        <v>3655</v>
      </c>
    </row>
    <row r="739" spans="1:15" x14ac:dyDescent="0.2">
      <c r="A739" s="4" t="s">
        <v>1841</v>
      </c>
    </row>
    <row r="741" spans="1:15" x14ac:dyDescent="0.2">
      <c r="I741" s="3" t="s">
        <v>1681</v>
      </c>
      <c r="O741" s="16" t="s">
        <v>208</v>
      </c>
    </row>
    <row r="743" spans="1:15" x14ac:dyDescent="0.2">
      <c r="O743" s="1" t="s">
        <v>3653</v>
      </c>
    </row>
    <row r="744" spans="1:15" x14ac:dyDescent="0.2">
      <c r="O744" s="1" t="s">
        <v>3654</v>
      </c>
    </row>
    <row r="746" spans="1:15" x14ac:dyDescent="0.2">
      <c r="O746" s="1" t="s">
        <v>3656</v>
      </c>
    </row>
    <row r="747" spans="1:15" x14ac:dyDescent="0.2">
      <c r="O747" s="1" t="s">
        <v>3657</v>
      </c>
    </row>
    <row r="748" spans="1:15" x14ac:dyDescent="0.2">
      <c r="O748" s="1" t="s">
        <v>3658</v>
      </c>
    </row>
    <row r="750" spans="1:15" x14ac:dyDescent="0.2">
      <c r="O750" s="1" t="s">
        <v>1442</v>
      </c>
    </row>
    <row r="751" spans="1:15" x14ac:dyDescent="0.2">
      <c r="I751" s="1" t="s">
        <v>104</v>
      </c>
    </row>
    <row r="757" spans="9:10" x14ac:dyDescent="0.2">
      <c r="I757" s="16" t="s">
        <v>1367</v>
      </c>
      <c r="J757" s="1" t="s">
        <v>3659</v>
      </c>
    </row>
    <row r="758" spans="9:10" x14ac:dyDescent="0.2">
      <c r="J758" s="1" t="s">
        <v>3660</v>
      </c>
    </row>
    <row r="759" spans="9:10" x14ac:dyDescent="0.2">
      <c r="J759" s="1" t="s">
        <v>3661</v>
      </c>
    </row>
    <row r="760" spans="9:10" x14ac:dyDescent="0.2">
      <c r="J760" s="1" t="s">
        <v>3662</v>
      </c>
    </row>
    <row r="761" spans="9:10" x14ac:dyDescent="0.2">
      <c r="J761" s="1" t="s">
        <v>3663</v>
      </c>
    </row>
    <row r="762" spans="9:10" x14ac:dyDescent="0.2">
      <c r="J762" s="1" t="s">
        <v>3664</v>
      </c>
    </row>
    <row r="763" spans="9:10" x14ac:dyDescent="0.2">
      <c r="J763" s="1" t="s">
        <v>3665</v>
      </c>
    </row>
    <row r="764" spans="9:10" x14ac:dyDescent="0.2">
      <c r="J764" s="1" t="s">
        <v>3666</v>
      </c>
    </row>
    <row r="765" spans="9:10" x14ac:dyDescent="0.2">
      <c r="J765" s="1" t="s">
        <v>3667</v>
      </c>
    </row>
    <row r="766" spans="9:10" x14ac:dyDescent="0.2">
      <c r="J766" s="1" t="s">
        <v>3668</v>
      </c>
    </row>
    <row r="769" spans="9:11" x14ac:dyDescent="0.2">
      <c r="I769" s="16" t="s">
        <v>1381</v>
      </c>
    </row>
    <row r="771" spans="9:11" x14ac:dyDescent="0.2">
      <c r="K771" s="1" t="s">
        <v>3669</v>
      </c>
    </row>
    <row r="772" spans="9:11" x14ac:dyDescent="0.2">
      <c r="J772" s="3" t="s">
        <v>1681</v>
      </c>
    </row>
    <row r="779" spans="9:11" x14ac:dyDescent="0.2">
      <c r="I779" s="1" t="s">
        <v>3673</v>
      </c>
    </row>
    <row r="782" spans="9:11" x14ac:dyDescent="0.2">
      <c r="J782" s="1" t="s">
        <v>104</v>
      </c>
    </row>
    <row r="787" spans="1:9" x14ac:dyDescent="0.2">
      <c r="I787" s="1" t="s">
        <v>3670</v>
      </c>
    </row>
    <row r="788" spans="1:9" x14ac:dyDescent="0.2">
      <c r="I788" s="1" t="s">
        <v>3671</v>
      </c>
    </row>
    <row r="789" spans="1:9" x14ac:dyDescent="0.2">
      <c r="I789" s="1" t="s">
        <v>3672</v>
      </c>
    </row>
    <row r="790" spans="1:9" x14ac:dyDescent="0.2">
      <c r="I790" s="1" t="s">
        <v>3674</v>
      </c>
    </row>
    <row r="791" spans="1:9" x14ac:dyDescent="0.2">
      <c r="I791" s="1" t="s">
        <v>3675</v>
      </c>
    </row>
    <row r="792" spans="1:9" x14ac:dyDescent="0.2">
      <c r="I792" s="4" t="s">
        <v>3676</v>
      </c>
    </row>
    <row r="793" spans="1:9" x14ac:dyDescent="0.2">
      <c r="A793" s="16" t="s">
        <v>1399</v>
      </c>
    </row>
    <row r="795" spans="1:9" x14ac:dyDescent="0.2">
      <c r="C795" s="1" t="s">
        <v>3677</v>
      </c>
    </row>
    <row r="797" spans="1:9" x14ac:dyDescent="0.2">
      <c r="A797" s="17" t="s">
        <v>3655</v>
      </c>
      <c r="B797" s="3" t="s">
        <v>1681</v>
      </c>
    </row>
    <row r="798" spans="1:9" x14ac:dyDescent="0.2">
      <c r="I798" s="1" t="s">
        <v>3678</v>
      </c>
    </row>
    <row r="799" spans="1:9" x14ac:dyDescent="0.2">
      <c r="I799" s="1" t="s">
        <v>3679</v>
      </c>
    </row>
    <row r="801" spans="2:16" x14ac:dyDescent="0.2">
      <c r="I801" s="1" t="s">
        <v>3680</v>
      </c>
    </row>
    <row r="802" spans="2:16" x14ac:dyDescent="0.2">
      <c r="I802" s="1" t="s">
        <v>3681</v>
      </c>
    </row>
    <row r="804" spans="2:16" x14ac:dyDescent="0.2">
      <c r="I804" s="1" t="s">
        <v>3682</v>
      </c>
    </row>
    <row r="805" spans="2:16" x14ac:dyDescent="0.2">
      <c r="I805" s="1" t="s">
        <v>3683</v>
      </c>
    </row>
    <row r="807" spans="2:16" x14ac:dyDescent="0.2">
      <c r="B807" s="1" t="s">
        <v>104</v>
      </c>
      <c r="K807" s="1" t="s">
        <v>1112</v>
      </c>
      <c r="L807" s="1" t="s">
        <v>2359</v>
      </c>
    </row>
    <row r="808" spans="2:16" x14ac:dyDescent="0.2">
      <c r="I808" s="1" t="s">
        <v>3684</v>
      </c>
      <c r="K808" s="1" t="s">
        <v>3685</v>
      </c>
      <c r="L808" s="1" t="s">
        <v>2503</v>
      </c>
    </row>
    <row r="809" spans="2:16" x14ac:dyDescent="0.2">
      <c r="C809" s="1" t="s">
        <v>3673</v>
      </c>
      <c r="I809" s="1" t="s">
        <v>3611</v>
      </c>
      <c r="K809" s="1" t="s">
        <v>3609</v>
      </c>
      <c r="L809" s="1" t="s">
        <v>2503</v>
      </c>
    </row>
    <row r="810" spans="2:16" x14ac:dyDescent="0.2">
      <c r="I810" s="16" t="s">
        <v>2592</v>
      </c>
      <c r="J810" s="2"/>
      <c r="K810" s="16" t="s">
        <v>3686</v>
      </c>
      <c r="L810" s="16" t="s">
        <v>2503</v>
      </c>
    </row>
    <row r="812" spans="2:16" x14ac:dyDescent="0.2">
      <c r="I812" s="4" t="s">
        <v>3687</v>
      </c>
    </row>
    <row r="816" spans="2:16" x14ac:dyDescent="0.2">
      <c r="J816" s="16" t="s">
        <v>1412</v>
      </c>
      <c r="P816" s="1" t="s">
        <v>3688</v>
      </c>
    </row>
    <row r="817" spans="10:14" x14ac:dyDescent="0.2">
      <c r="N817" s="3" t="s">
        <v>3655</v>
      </c>
    </row>
    <row r="818" spans="10:14" x14ac:dyDescent="0.2">
      <c r="M818" s="3" t="s">
        <v>1681</v>
      </c>
    </row>
    <row r="819" spans="10:14" x14ac:dyDescent="0.2">
      <c r="J819" s="1" t="s">
        <v>3689</v>
      </c>
    </row>
    <row r="820" spans="10:14" x14ac:dyDescent="0.2">
      <c r="J820" s="1" t="s">
        <v>3690</v>
      </c>
    </row>
    <row r="822" spans="10:14" x14ac:dyDescent="0.2">
      <c r="J822" s="1" t="s">
        <v>3691</v>
      </c>
    </row>
    <row r="823" spans="10:14" x14ac:dyDescent="0.2">
      <c r="J823" s="1" t="s">
        <v>3692</v>
      </c>
    </row>
    <row r="825" spans="10:14" x14ac:dyDescent="0.2">
      <c r="J825" s="1" t="s">
        <v>3693</v>
      </c>
    </row>
    <row r="826" spans="10:14" x14ac:dyDescent="0.2">
      <c r="J826" s="1" t="s">
        <v>3694</v>
      </c>
    </row>
    <row r="827" spans="10:14" x14ac:dyDescent="0.2">
      <c r="J827" s="1" t="s">
        <v>3695</v>
      </c>
    </row>
    <row r="828" spans="10:14" x14ac:dyDescent="0.2">
      <c r="J828" s="1" t="s">
        <v>3696</v>
      </c>
      <c r="M828" s="1" t="s">
        <v>104</v>
      </c>
    </row>
    <row r="829" spans="10:14" x14ac:dyDescent="0.2">
      <c r="J829" s="1" t="s">
        <v>3697</v>
      </c>
    </row>
    <row r="830" spans="10:14" x14ac:dyDescent="0.2">
      <c r="J830" s="1" t="s">
        <v>3698</v>
      </c>
    </row>
    <row r="831" spans="10:14" x14ac:dyDescent="0.2">
      <c r="J831" s="4" t="s">
        <v>3699</v>
      </c>
    </row>
    <row r="836" spans="10:16" x14ac:dyDescent="0.2">
      <c r="J836" s="16" t="s">
        <v>1422</v>
      </c>
      <c r="P836" s="1" t="s">
        <v>3700</v>
      </c>
    </row>
    <row r="837" spans="10:16" x14ac:dyDescent="0.2">
      <c r="N837" s="3"/>
    </row>
    <row r="838" spans="10:16" x14ac:dyDescent="0.2">
      <c r="J838" s="1" t="s">
        <v>3701</v>
      </c>
      <c r="M838" s="3" t="s">
        <v>1681</v>
      </c>
      <c r="O838" s="3" t="s">
        <v>104</v>
      </c>
    </row>
    <row r="839" spans="10:16" x14ac:dyDescent="0.2">
      <c r="J839" s="1" t="s">
        <v>3702</v>
      </c>
    </row>
    <row r="840" spans="10:16" x14ac:dyDescent="0.2">
      <c r="J840" s="1" t="s">
        <v>3703</v>
      </c>
    </row>
    <row r="841" spans="10:16" x14ac:dyDescent="0.2">
      <c r="J841" s="1" t="s">
        <v>3704</v>
      </c>
    </row>
    <row r="842" spans="10:16" x14ac:dyDescent="0.2">
      <c r="J842" s="1" t="s">
        <v>3705</v>
      </c>
      <c r="M842" s="1" t="s">
        <v>3655</v>
      </c>
    </row>
    <row r="844" spans="10:16" x14ac:dyDescent="0.2">
      <c r="J844" s="1" t="s">
        <v>3706</v>
      </c>
    </row>
    <row r="845" spans="10:16" x14ac:dyDescent="0.2">
      <c r="J845" s="1" t="s">
        <v>3707</v>
      </c>
    </row>
    <row r="846" spans="10:16" x14ac:dyDescent="0.2">
      <c r="J846" s="1" t="s">
        <v>3708</v>
      </c>
    </row>
    <row r="847" spans="10:16" x14ac:dyDescent="0.2">
      <c r="J847" s="1" t="s">
        <v>3709</v>
      </c>
    </row>
    <row r="849" spans="1:10" x14ac:dyDescent="0.2">
      <c r="J849" s="4" t="s">
        <v>3710</v>
      </c>
    </row>
    <row r="852" spans="1:10" x14ac:dyDescent="0.2">
      <c r="A852" s="1" t="s">
        <v>1842</v>
      </c>
    </row>
  </sheetData>
  <mergeCells count="7">
    <mergeCell ref="C650:D650"/>
    <mergeCell ref="E650:F650"/>
    <mergeCell ref="M358:N358"/>
    <mergeCell ref="C383:D383"/>
    <mergeCell ref="E383:F383"/>
    <mergeCell ref="C478:D478"/>
    <mergeCell ref="E478:F478"/>
  </mergeCells>
  <pageMargins left="0.7" right="0.7" top="0.75" bottom="0.75" header="0.3" footer="0.3"/>
  <pageSetup paperSize="9"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4C7B3A-24F5-8F49-B604-BC72422DAE76}">
  <dimension ref="A1:I180"/>
  <sheetViews>
    <sheetView rightToLeft="1" topLeftCell="A141" zoomScale="229" zoomScaleNormal="350" workbookViewId="0">
      <selection sqref="A1:XFD1"/>
    </sheetView>
  </sheetViews>
  <sheetFormatPr baseColWidth="10" defaultRowHeight="16" x14ac:dyDescent="0.2"/>
  <cols>
    <col min="1" max="7" width="10.83203125" style="1"/>
    <col min="8" max="8" width="20.33203125" style="1" customWidth="1"/>
    <col min="9" max="16384" width="10.83203125" style="1"/>
  </cols>
  <sheetData>
    <row r="1" spans="1:8" x14ac:dyDescent="0.2">
      <c r="A1" s="16" t="s">
        <v>2656</v>
      </c>
      <c r="B1" s="16"/>
      <c r="C1" s="16"/>
      <c r="D1" s="16"/>
      <c r="E1" s="16"/>
      <c r="F1" s="16"/>
      <c r="G1" s="338"/>
      <c r="H1" s="339">
        <v>45671</v>
      </c>
    </row>
    <row r="2" spans="1:8" ht="17" thickBot="1" x14ac:dyDescent="0.25"/>
    <row r="3" spans="1:8" x14ac:dyDescent="0.2">
      <c r="A3" s="12" t="s">
        <v>967</v>
      </c>
      <c r="B3" s="6"/>
      <c r="C3" s="6"/>
      <c r="D3" s="6"/>
      <c r="E3" s="6"/>
      <c r="F3" s="6"/>
      <c r="G3" s="6"/>
      <c r="H3" s="7"/>
    </row>
    <row r="4" spans="1:8" x14ac:dyDescent="0.2">
      <c r="A4" s="8" t="s">
        <v>2657</v>
      </c>
      <c r="H4" s="9"/>
    </row>
    <row r="5" spans="1:8" x14ac:dyDescent="0.2">
      <c r="A5" s="8" t="s">
        <v>2658</v>
      </c>
      <c r="H5" s="9"/>
    </row>
    <row r="6" spans="1:8" x14ac:dyDescent="0.2">
      <c r="A6" s="8" t="s">
        <v>2659</v>
      </c>
      <c r="H6" s="9"/>
    </row>
    <row r="7" spans="1:8" x14ac:dyDescent="0.2">
      <c r="A7" s="8" t="s">
        <v>2660</v>
      </c>
      <c r="H7" s="9"/>
    </row>
    <row r="8" spans="1:8" x14ac:dyDescent="0.2">
      <c r="A8" s="8" t="s">
        <v>2661</v>
      </c>
      <c r="H8" s="9"/>
    </row>
    <row r="9" spans="1:8" ht="17" thickBot="1" x14ac:dyDescent="0.25">
      <c r="A9" s="10" t="s">
        <v>2662</v>
      </c>
      <c r="B9" s="11"/>
      <c r="C9" s="11"/>
      <c r="D9" s="11"/>
      <c r="E9" s="11"/>
      <c r="F9" s="11"/>
      <c r="G9" s="11"/>
      <c r="H9" s="13"/>
    </row>
    <row r="10" spans="1:8" ht="17" thickBot="1" x14ac:dyDescent="0.25"/>
    <row r="11" spans="1:8" x14ac:dyDescent="0.2">
      <c r="A11" s="12" t="s">
        <v>2680</v>
      </c>
      <c r="B11" s="6"/>
      <c r="C11" s="6"/>
      <c r="D11" s="6"/>
      <c r="E11" s="6"/>
      <c r="F11" s="6"/>
      <c r="G11" s="6"/>
      <c r="H11" s="7"/>
    </row>
    <row r="12" spans="1:8" x14ac:dyDescent="0.2">
      <c r="A12" s="8"/>
      <c r="H12" s="9"/>
    </row>
    <row r="13" spans="1:8" x14ac:dyDescent="0.2">
      <c r="A13" s="8" t="s">
        <v>2669</v>
      </c>
      <c r="C13" s="1" t="s">
        <v>2664</v>
      </c>
      <c r="F13" s="1" t="s">
        <v>2675</v>
      </c>
      <c r="H13" s="9"/>
    </row>
    <row r="14" spans="1:8" x14ac:dyDescent="0.2">
      <c r="A14" s="8"/>
      <c r="F14" s="1" t="s">
        <v>2665</v>
      </c>
      <c r="H14" s="9"/>
    </row>
    <row r="15" spans="1:8" x14ac:dyDescent="0.2">
      <c r="A15" s="8"/>
      <c r="F15" s="1" t="s">
        <v>2666</v>
      </c>
      <c r="H15" s="9"/>
    </row>
    <row r="16" spans="1:8" x14ac:dyDescent="0.2">
      <c r="A16" s="8"/>
      <c r="F16" s="1" t="s">
        <v>2667</v>
      </c>
      <c r="H16" s="9"/>
    </row>
    <row r="17" spans="1:8" x14ac:dyDescent="0.2">
      <c r="A17" s="8"/>
      <c r="F17" s="1" t="s">
        <v>2668</v>
      </c>
      <c r="H17" s="9"/>
    </row>
    <row r="18" spans="1:8" x14ac:dyDescent="0.2">
      <c r="A18" s="8"/>
      <c r="H18" s="9"/>
    </row>
    <row r="19" spans="1:8" x14ac:dyDescent="0.2">
      <c r="A19" s="8" t="s">
        <v>2670</v>
      </c>
      <c r="C19" s="1" t="s">
        <v>2671</v>
      </c>
      <c r="F19" s="1" t="s">
        <v>2672</v>
      </c>
      <c r="H19" s="9"/>
    </row>
    <row r="20" spans="1:8" x14ac:dyDescent="0.2">
      <c r="A20" s="8"/>
      <c r="H20" s="9"/>
    </row>
    <row r="21" spans="1:8" x14ac:dyDescent="0.2">
      <c r="A21" s="8" t="s">
        <v>2673</v>
      </c>
      <c r="C21" s="1" t="s">
        <v>2674</v>
      </c>
      <c r="F21" s="1" t="s">
        <v>2676</v>
      </c>
      <c r="H21" s="9"/>
    </row>
    <row r="22" spans="1:8" x14ac:dyDescent="0.2">
      <c r="A22" s="8"/>
      <c r="F22" s="1" t="s">
        <v>2677</v>
      </c>
      <c r="H22" s="9"/>
    </row>
    <row r="23" spans="1:8" x14ac:dyDescent="0.2">
      <c r="A23" s="8"/>
      <c r="F23" s="1" t="s">
        <v>2678</v>
      </c>
      <c r="H23" s="9"/>
    </row>
    <row r="24" spans="1:8" ht="17" thickBot="1" x14ac:dyDescent="0.25">
      <c r="A24" s="10"/>
      <c r="B24" s="11"/>
      <c r="C24" s="11"/>
      <c r="D24" s="11"/>
      <c r="E24" s="11"/>
      <c r="F24" s="11" t="s">
        <v>2679</v>
      </c>
      <c r="G24" s="11"/>
      <c r="H24" s="13"/>
    </row>
    <row r="25" spans="1:8" ht="17" thickBot="1" x14ac:dyDescent="0.25"/>
    <row r="26" spans="1:8" ht="17" thickBot="1" x14ac:dyDescent="0.25">
      <c r="A26" s="49" t="s">
        <v>2663</v>
      </c>
      <c r="B26" s="50"/>
      <c r="C26" s="50"/>
      <c r="D26" s="50"/>
      <c r="E26" s="50"/>
      <c r="F26" s="50"/>
      <c r="G26" s="50"/>
      <c r="H26" s="51"/>
    </row>
    <row r="27" spans="1:8" x14ac:dyDescent="0.2">
      <c r="A27" s="1" t="s">
        <v>2681</v>
      </c>
    </row>
    <row r="28" spans="1:8" x14ac:dyDescent="0.2">
      <c r="A28" s="1" t="s">
        <v>2682</v>
      </c>
    </row>
    <row r="29" spans="1:8" x14ac:dyDescent="0.2">
      <c r="A29" s="1" t="s">
        <v>105</v>
      </c>
    </row>
    <row r="30" spans="1:8" x14ac:dyDescent="0.2">
      <c r="A30" s="1" t="s">
        <v>2707</v>
      </c>
    </row>
    <row r="32" spans="1:8" x14ac:dyDescent="0.2">
      <c r="A32" s="1" t="s">
        <v>341</v>
      </c>
      <c r="E32" s="3" t="s">
        <v>2359</v>
      </c>
      <c r="G32" s="1" t="s">
        <v>2684</v>
      </c>
    </row>
    <row r="33" spans="1:9" x14ac:dyDescent="0.2">
      <c r="G33" s="1" t="s">
        <v>2685</v>
      </c>
    </row>
    <row r="34" spans="1:9" x14ac:dyDescent="0.2">
      <c r="G34" s="1" t="s">
        <v>2686</v>
      </c>
    </row>
    <row r="36" spans="1:9" x14ac:dyDescent="0.2">
      <c r="G36" s="1" t="s">
        <v>2687</v>
      </c>
    </row>
    <row r="38" spans="1:9" x14ac:dyDescent="0.2">
      <c r="G38" s="1" t="s">
        <v>2688</v>
      </c>
    </row>
    <row r="39" spans="1:9" x14ac:dyDescent="0.2">
      <c r="G39" s="1" t="s">
        <v>2689</v>
      </c>
    </row>
    <row r="41" spans="1:9" x14ac:dyDescent="0.2">
      <c r="G41" s="1" t="s">
        <v>2690</v>
      </c>
    </row>
    <row r="42" spans="1:9" x14ac:dyDescent="0.2">
      <c r="A42" s="1" t="s">
        <v>2683</v>
      </c>
      <c r="G42" s="1" t="s">
        <v>2691</v>
      </c>
    </row>
    <row r="43" spans="1:9" x14ac:dyDescent="0.2">
      <c r="G43" s="1" t="s">
        <v>2692</v>
      </c>
    </row>
    <row r="44" spans="1:9" x14ac:dyDescent="0.2">
      <c r="G44" s="1" t="s">
        <v>2693</v>
      </c>
    </row>
    <row r="45" spans="1:9" x14ac:dyDescent="0.2">
      <c r="H45" s="1" t="s">
        <v>2695</v>
      </c>
      <c r="I45" s="1" t="s">
        <v>2694</v>
      </c>
    </row>
    <row r="46" spans="1:9" x14ac:dyDescent="0.2">
      <c r="H46" s="1" t="s">
        <v>2696</v>
      </c>
    </row>
    <row r="47" spans="1:9" x14ac:dyDescent="0.2">
      <c r="H47" s="1" t="s">
        <v>2698</v>
      </c>
      <c r="I47" s="1" t="s">
        <v>2697</v>
      </c>
    </row>
    <row r="48" spans="1:9" ht="17" thickBot="1" x14ac:dyDescent="0.25"/>
    <row r="49" spans="1:8" x14ac:dyDescent="0.2">
      <c r="G49" s="5" t="s">
        <v>2699</v>
      </c>
      <c r="H49" s="7"/>
    </row>
    <row r="50" spans="1:8" x14ac:dyDescent="0.2">
      <c r="B50" s="1" t="s">
        <v>2702</v>
      </c>
      <c r="G50" s="8" t="s">
        <v>2700</v>
      </c>
      <c r="H50" s="9"/>
    </row>
    <row r="51" spans="1:8" ht="17" thickBot="1" x14ac:dyDescent="0.25">
      <c r="B51" s="1" t="s">
        <v>2703</v>
      </c>
      <c r="G51" s="10" t="s">
        <v>2701</v>
      </c>
      <c r="H51" s="13"/>
    </row>
    <row r="53" spans="1:8" x14ac:dyDescent="0.2">
      <c r="B53" s="1" t="s">
        <v>2704</v>
      </c>
    </row>
    <row r="54" spans="1:8" x14ac:dyDescent="0.2">
      <c r="B54" s="1" t="s">
        <v>2705</v>
      </c>
    </row>
    <row r="55" spans="1:8" x14ac:dyDescent="0.2">
      <c r="B55" s="1" t="s">
        <v>2706</v>
      </c>
    </row>
    <row r="56" spans="1:8" ht="17" thickBot="1" x14ac:dyDescent="0.25"/>
    <row r="57" spans="1:8" ht="17" thickBot="1" x14ac:dyDescent="0.25">
      <c r="A57" s="49" t="s">
        <v>2708</v>
      </c>
      <c r="B57" s="73"/>
      <c r="C57" s="73"/>
      <c r="D57" s="73"/>
      <c r="E57" s="73"/>
      <c r="F57" s="73"/>
      <c r="G57" s="73"/>
      <c r="H57" s="74"/>
    </row>
    <row r="58" spans="1:8" x14ac:dyDescent="0.2">
      <c r="A58" s="1" t="s">
        <v>2709</v>
      </c>
    </row>
    <row r="59" spans="1:8" x14ac:dyDescent="0.2">
      <c r="A59" s="1" t="s">
        <v>2710</v>
      </c>
    </row>
    <row r="60" spans="1:8" x14ac:dyDescent="0.2">
      <c r="A60" s="1" t="s">
        <v>2711</v>
      </c>
    </row>
    <row r="61" spans="1:8" x14ac:dyDescent="0.2">
      <c r="A61" s="1" t="s">
        <v>2712</v>
      </c>
    </row>
    <row r="62" spans="1:8" x14ac:dyDescent="0.2">
      <c r="A62" s="1" t="s">
        <v>2713</v>
      </c>
    </row>
    <row r="63" spans="1:8" x14ac:dyDescent="0.2">
      <c r="A63" s="1" t="s">
        <v>2714</v>
      </c>
    </row>
    <row r="64" spans="1:8" x14ac:dyDescent="0.2">
      <c r="A64" s="1" t="s">
        <v>2715</v>
      </c>
    </row>
    <row r="65" spans="1:1" x14ac:dyDescent="0.2">
      <c r="A65" s="1" t="s">
        <v>2716</v>
      </c>
    </row>
    <row r="66" spans="1:1" x14ac:dyDescent="0.2">
      <c r="A66" s="1" t="s">
        <v>2717</v>
      </c>
    </row>
    <row r="67" spans="1:1" x14ac:dyDescent="0.2">
      <c r="A67" s="1" t="s">
        <v>2718</v>
      </c>
    </row>
    <row r="68" spans="1:1" x14ac:dyDescent="0.2">
      <c r="A68" s="1" t="s">
        <v>2719</v>
      </c>
    </row>
    <row r="69" spans="1:1" x14ac:dyDescent="0.2">
      <c r="A69" s="1" t="s">
        <v>2720</v>
      </c>
    </row>
    <row r="70" spans="1:1" x14ac:dyDescent="0.2">
      <c r="A70" s="1" t="s">
        <v>2721</v>
      </c>
    </row>
    <row r="78" spans="1:1" x14ac:dyDescent="0.2">
      <c r="A78" s="53" t="s">
        <v>2730</v>
      </c>
    </row>
    <row r="80" spans="1:1" x14ac:dyDescent="0.2">
      <c r="A80" s="1" t="s">
        <v>2722</v>
      </c>
    </row>
    <row r="81" spans="1:1" x14ac:dyDescent="0.2">
      <c r="A81" s="1" t="s">
        <v>2723</v>
      </c>
    </row>
    <row r="82" spans="1:1" x14ac:dyDescent="0.2">
      <c r="A82" s="1" t="s">
        <v>2724</v>
      </c>
    </row>
    <row r="84" spans="1:1" x14ac:dyDescent="0.2">
      <c r="A84" s="1" t="s">
        <v>2715</v>
      </c>
    </row>
    <row r="85" spans="1:1" x14ac:dyDescent="0.2">
      <c r="A85" s="4" t="s">
        <v>2729</v>
      </c>
    </row>
    <row r="88" spans="1:1" x14ac:dyDescent="0.2">
      <c r="A88" s="1" t="s">
        <v>2725</v>
      </c>
    </row>
    <row r="89" spans="1:1" x14ac:dyDescent="0.2">
      <c r="A89" s="1" t="s">
        <v>2726</v>
      </c>
    </row>
    <row r="90" spans="1:1" x14ac:dyDescent="0.2">
      <c r="A90" s="1" t="s">
        <v>2727</v>
      </c>
    </row>
    <row r="92" spans="1:1" x14ac:dyDescent="0.2">
      <c r="A92" s="1" t="s">
        <v>2728</v>
      </c>
    </row>
    <row r="100" spans="1:8" ht="17" thickBot="1" x14ac:dyDescent="0.25"/>
    <row r="101" spans="1:8" ht="17" thickBot="1" x14ac:dyDescent="0.25">
      <c r="A101" s="49" t="s">
        <v>2731</v>
      </c>
      <c r="B101" s="73"/>
      <c r="C101" s="73"/>
      <c r="D101" s="73"/>
      <c r="E101" s="73"/>
      <c r="F101" s="73"/>
      <c r="G101" s="73"/>
      <c r="H101" s="74"/>
    </row>
    <row r="102" spans="1:8" x14ac:dyDescent="0.2">
      <c r="A102" s="1" t="s">
        <v>2732</v>
      </c>
    </row>
    <row r="103" spans="1:8" x14ac:dyDescent="0.2">
      <c r="A103" s="1" t="s">
        <v>2734</v>
      </c>
    </row>
    <row r="104" spans="1:8" x14ac:dyDescent="0.2">
      <c r="A104" s="1" t="s">
        <v>2733</v>
      </c>
    </row>
    <row r="106" spans="1:8" x14ac:dyDescent="0.2">
      <c r="A106" s="1" t="s">
        <v>2735</v>
      </c>
    </row>
    <row r="107" spans="1:8" x14ac:dyDescent="0.2">
      <c r="A107" s="1" t="s">
        <v>2736</v>
      </c>
    </row>
    <row r="108" spans="1:8" x14ac:dyDescent="0.2">
      <c r="A108" s="1" t="s">
        <v>2737</v>
      </c>
    </row>
    <row r="109" spans="1:8" x14ac:dyDescent="0.2">
      <c r="A109" s="1" t="s">
        <v>2738</v>
      </c>
    </row>
    <row r="110" spans="1:8" x14ac:dyDescent="0.2">
      <c r="A110" s="1" t="s">
        <v>2739</v>
      </c>
    </row>
    <row r="112" spans="1:8" x14ac:dyDescent="0.2">
      <c r="A112" s="1" t="s">
        <v>2740</v>
      </c>
    </row>
    <row r="113" spans="1:8" x14ac:dyDescent="0.2">
      <c r="A113" s="1" t="s">
        <v>2741</v>
      </c>
    </row>
    <row r="114" spans="1:8" x14ac:dyDescent="0.2">
      <c r="A114" s="1" t="s">
        <v>2742</v>
      </c>
    </row>
    <row r="115" spans="1:8" x14ac:dyDescent="0.2">
      <c r="A115" s="1" t="s">
        <v>2743</v>
      </c>
    </row>
    <row r="116" spans="1:8" x14ac:dyDescent="0.2">
      <c r="A116" s="1" t="s">
        <v>2744</v>
      </c>
    </row>
    <row r="117" spans="1:8" x14ac:dyDescent="0.2">
      <c r="A117" s="1" t="s">
        <v>2745</v>
      </c>
    </row>
    <row r="118" spans="1:8" x14ac:dyDescent="0.2">
      <c r="A118" s="1" t="s">
        <v>2746</v>
      </c>
    </row>
    <row r="120" spans="1:8" x14ac:dyDescent="0.2">
      <c r="A120" s="1" t="s">
        <v>2747</v>
      </c>
    </row>
    <row r="122" spans="1:8" x14ac:dyDescent="0.2">
      <c r="A122" s="4" t="s">
        <v>2748</v>
      </c>
    </row>
    <row r="123" spans="1:8" ht="17" thickBot="1" x14ac:dyDescent="0.25"/>
    <row r="124" spans="1:8" ht="17" thickBot="1" x14ac:dyDescent="0.25">
      <c r="A124" s="49" t="s">
        <v>2749</v>
      </c>
      <c r="B124" s="73"/>
      <c r="C124" s="73"/>
      <c r="D124" s="73"/>
      <c r="E124" s="73"/>
      <c r="F124" s="73"/>
      <c r="G124" s="73"/>
      <c r="H124" s="74"/>
    </row>
    <row r="125" spans="1:8" x14ac:dyDescent="0.2">
      <c r="A125" s="1" t="s">
        <v>2750</v>
      </c>
    </row>
    <row r="126" spans="1:8" x14ac:dyDescent="0.2">
      <c r="A126" s="1" t="s">
        <v>2751</v>
      </c>
    </row>
    <row r="127" spans="1:8" x14ac:dyDescent="0.2">
      <c r="A127" s="1" t="s">
        <v>105</v>
      </c>
    </row>
    <row r="128" spans="1:8" x14ac:dyDescent="0.2">
      <c r="A128" s="1" t="s">
        <v>2752</v>
      </c>
    </row>
    <row r="130" spans="1:8" x14ac:dyDescent="0.2">
      <c r="H130" s="1" t="s">
        <v>2753</v>
      </c>
    </row>
    <row r="131" spans="1:8" x14ac:dyDescent="0.2">
      <c r="H131" s="1" t="s">
        <v>2754</v>
      </c>
    </row>
    <row r="132" spans="1:8" x14ac:dyDescent="0.2">
      <c r="H132" s="1" t="s">
        <v>2755</v>
      </c>
    </row>
    <row r="133" spans="1:8" x14ac:dyDescent="0.2">
      <c r="H133" s="1" t="s">
        <v>2756</v>
      </c>
    </row>
    <row r="134" spans="1:8" x14ac:dyDescent="0.2">
      <c r="H134" s="1" t="s">
        <v>2757</v>
      </c>
    </row>
    <row r="136" spans="1:8" x14ac:dyDescent="0.2">
      <c r="H136" s="1" t="s">
        <v>2758</v>
      </c>
    </row>
    <row r="137" spans="1:8" x14ac:dyDescent="0.2">
      <c r="H137" s="1" t="s">
        <v>2759</v>
      </c>
    </row>
    <row r="138" spans="1:8" x14ac:dyDescent="0.2">
      <c r="H138" s="1" t="s">
        <v>2760</v>
      </c>
    </row>
    <row r="140" spans="1:8" x14ac:dyDescent="0.2">
      <c r="H140" s="1" t="s">
        <v>2761</v>
      </c>
    </row>
    <row r="141" spans="1:8" x14ac:dyDescent="0.2">
      <c r="H141" s="1" t="s">
        <v>2762</v>
      </c>
    </row>
    <row r="142" spans="1:8" x14ac:dyDescent="0.2">
      <c r="H142" s="1" t="s">
        <v>2763</v>
      </c>
    </row>
    <row r="143" spans="1:8" ht="17" thickBot="1" x14ac:dyDescent="0.25"/>
    <row r="144" spans="1:8" ht="17" thickBot="1" x14ac:dyDescent="0.25">
      <c r="A144" s="49" t="s">
        <v>2764</v>
      </c>
      <c r="B144" s="73"/>
      <c r="C144" s="73"/>
      <c r="D144" s="73"/>
      <c r="E144" s="73"/>
      <c r="F144" s="73"/>
      <c r="G144" s="73"/>
      <c r="H144" s="74"/>
    </row>
    <row r="145" spans="1:1" x14ac:dyDescent="0.2">
      <c r="A145" s="1" t="s">
        <v>2765</v>
      </c>
    </row>
    <row r="146" spans="1:1" x14ac:dyDescent="0.2">
      <c r="A146" s="1" t="s">
        <v>2766</v>
      </c>
    </row>
    <row r="147" spans="1:1" x14ac:dyDescent="0.2">
      <c r="A147" s="1" t="s">
        <v>2767</v>
      </c>
    </row>
    <row r="148" spans="1:1" x14ac:dyDescent="0.2">
      <c r="A148" s="1" t="s">
        <v>2768</v>
      </c>
    </row>
    <row r="149" spans="1:1" x14ac:dyDescent="0.2">
      <c r="A149" s="1" t="s">
        <v>2769</v>
      </c>
    </row>
    <row r="150" spans="1:1" x14ac:dyDescent="0.2">
      <c r="A150" s="1" t="s">
        <v>2711</v>
      </c>
    </row>
    <row r="151" spans="1:1" x14ac:dyDescent="0.2">
      <c r="A151" s="1" t="s">
        <v>2770</v>
      </c>
    </row>
    <row r="152" spans="1:1" x14ac:dyDescent="0.2">
      <c r="A152" s="1" t="s">
        <v>2771</v>
      </c>
    </row>
    <row r="153" spans="1:1" x14ac:dyDescent="0.2">
      <c r="A153" s="1" t="s">
        <v>2772</v>
      </c>
    </row>
    <row r="155" spans="1:1" x14ac:dyDescent="0.2">
      <c r="A155" s="1" t="s">
        <v>2716</v>
      </c>
    </row>
    <row r="156" spans="1:1" x14ac:dyDescent="0.2">
      <c r="A156" s="1" t="s">
        <v>2717</v>
      </c>
    </row>
    <row r="157" spans="1:1" x14ac:dyDescent="0.2">
      <c r="A157" s="1" t="s">
        <v>2718</v>
      </c>
    </row>
    <row r="158" spans="1:1" x14ac:dyDescent="0.2">
      <c r="A158" s="1" t="s">
        <v>2719</v>
      </c>
    </row>
    <row r="159" spans="1:1" x14ac:dyDescent="0.2">
      <c r="A159" s="1" t="s">
        <v>2773</v>
      </c>
    </row>
    <row r="160" spans="1:1" x14ac:dyDescent="0.2">
      <c r="A160" s="1" t="s">
        <v>2774</v>
      </c>
    </row>
    <row r="164" spans="1:7" x14ac:dyDescent="0.2">
      <c r="A164" s="1" t="s">
        <v>2775</v>
      </c>
    </row>
    <row r="165" spans="1:7" x14ac:dyDescent="0.2">
      <c r="A165" s="1" t="s">
        <v>2788</v>
      </c>
      <c r="C165" s="1" t="s">
        <v>2776</v>
      </c>
    </row>
    <row r="166" spans="1:7" x14ac:dyDescent="0.2">
      <c r="D166" s="1" t="s">
        <v>2777</v>
      </c>
    </row>
    <row r="167" spans="1:7" x14ac:dyDescent="0.2">
      <c r="D167" s="1" t="s">
        <v>2778</v>
      </c>
    </row>
    <row r="169" spans="1:7" x14ac:dyDescent="0.2">
      <c r="D169" s="1" t="s">
        <v>2779</v>
      </c>
      <c r="F169" s="340"/>
      <c r="G169" s="1" t="s">
        <v>2781</v>
      </c>
    </row>
    <row r="170" spans="1:7" x14ac:dyDescent="0.2">
      <c r="D170" s="1" t="s">
        <v>2780</v>
      </c>
      <c r="G170" s="1" t="s">
        <v>2782</v>
      </c>
    </row>
    <row r="172" spans="1:7" x14ac:dyDescent="0.2">
      <c r="D172" s="1" t="s">
        <v>2783</v>
      </c>
    </row>
    <row r="173" spans="1:7" x14ac:dyDescent="0.2">
      <c r="D173" s="1" t="s">
        <v>2784</v>
      </c>
    </row>
    <row r="175" spans="1:7" x14ac:dyDescent="0.2">
      <c r="D175" s="1" t="s">
        <v>2785</v>
      </c>
      <c r="E175" s="1" t="s">
        <v>2791</v>
      </c>
    </row>
    <row r="176" spans="1:7" x14ac:dyDescent="0.2">
      <c r="D176" s="1" t="s">
        <v>2786</v>
      </c>
    </row>
    <row r="177" spans="1:4" x14ac:dyDescent="0.2">
      <c r="D177" s="1" t="s">
        <v>2787</v>
      </c>
    </row>
    <row r="179" spans="1:4" x14ac:dyDescent="0.2">
      <c r="A179" s="1" t="s">
        <v>2789</v>
      </c>
    </row>
    <row r="180" spans="1:4" x14ac:dyDescent="0.2">
      <c r="A180" s="1" t="s">
        <v>2790</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C3C44-FB2C-E543-856E-50CFFC3522CC}">
  <dimension ref="A1:L118"/>
  <sheetViews>
    <sheetView rightToLeft="1" topLeftCell="A80" zoomScale="301" workbookViewId="0">
      <selection activeCell="I82" sqref="I82"/>
    </sheetView>
  </sheetViews>
  <sheetFormatPr baseColWidth="10" defaultRowHeight="16" x14ac:dyDescent="0.2"/>
  <cols>
    <col min="1" max="16384" width="10.83203125" style="1"/>
  </cols>
  <sheetData>
    <row r="1" spans="1:9" x14ac:dyDescent="0.2">
      <c r="A1" s="16" t="s">
        <v>2792</v>
      </c>
      <c r="B1" s="16"/>
      <c r="C1" s="16"/>
      <c r="D1" s="16"/>
      <c r="E1" s="16"/>
      <c r="F1" s="16"/>
      <c r="G1" s="338"/>
      <c r="H1" s="339">
        <v>45678</v>
      </c>
    </row>
    <row r="3" spans="1:9" x14ac:dyDescent="0.2">
      <c r="A3" s="1" t="s">
        <v>2793</v>
      </c>
    </row>
    <row r="4" spans="1:9" x14ac:dyDescent="0.2">
      <c r="A4" s="1" t="s">
        <v>2794</v>
      </c>
    </row>
    <row r="5" spans="1:9" x14ac:dyDescent="0.2">
      <c r="A5" s="1" t="s">
        <v>2795</v>
      </c>
    </row>
    <row r="7" spans="1:9" x14ac:dyDescent="0.2">
      <c r="A7" s="341" t="s">
        <v>2796</v>
      </c>
      <c r="B7" s="341"/>
      <c r="C7" s="341"/>
      <c r="D7" s="341"/>
      <c r="E7" s="341"/>
      <c r="F7" s="341"/>
      <c r="G7" s="341"/>
      <c r="H7" s="341"/>
    </row>
    <row r="8" spans="1:9" x14ac:dyDescent="0.2">
      <c r="A8" s="1" t="s">
        <v>2797</v>
      </c>
    </row>
    <row r="9" spans="1:9" x14ac:dyDescent="0.2">
      <c r="A9" s="1" t="s">
        <v>2798</v>
      </c>
    </row>
    <row r="10" spans="1:9" x14ac:dyDescent="0.2">
      <c r="A10" s="1" t="s">
        <v>105</v>
      </c>
    </row>
    <row r="11" spans="1:9" x14ac:dyDescent="0.2">
      <c r="A11" s="1" t="s">
        <v>2799</v>
      </c>
      <c r="G11" s="342" t="s">
        <v>2808</v>
      </c>
      <c r="H11" s="3" t="s">
        <v>1087</v>
      </c>
      <c r="I11" s="1" t="s">
        <v>2805</v>
      </c>
    </row>
    <row r="12" spans="1:9" x14ac:dyDescent="0.2">
      <c r="A12" s="1" t="s">
        <v>2800</v>
      </c>
      <c r="H12" s="3" t="s">
        <v>2803</v>
      </c>
      <c r="I12" s="1" t="s">
        <v>2806</v>
      </c>
    </row>
    <row r="13" spans="1:9" x14ac:dyDescent="0.2">
      <c r="A13" s="1" t="s">
        <v>2801</v>
      </c>
      <c r="H13" s="3" t="s">
        <v>2804</v>
      </c>
      <c r="I13" s="1" t="s">
        <v>2807</v>
      </c>
    </row>
    <row r="14" spans="1:9" x14ac:dyDescent="0.2">
      <c r="A14" s="1" t="s">
        <v>2802</v>
      </c>
    </row>
    <row r="15" spans="1:9" x14ac:dyDescent="0.2">
      <c r="G15" s="342" t="s">
        <v>2809</v>
      </c>
      <c r="H15" s="1" t="s">
        <v>2810</v>
      </c>
    </row>
    <row r="17" spans="1:8" x14ac:dyDescent="0.2">
      <c r="H17" s="1" t="s">
        <v>2811</v>
      </c>
    </row>
    <row r="19" spans="1:8" x14ac:dyDescent="0.2">
      <c r="H19" s="1" t="s">
        <v>2812</v>
      </c>
    </row>
    <row r="20" spans="1:8" x14ac:dyDescent="0.2">
      <c r="H20" s="1" t="s">
        <v>2813</v>
      </c>
    </row>
    <row r="21" spans="1:8" x14ac:dyDescent="0.2">
      <c r="H21" s="1" t="s">
        <v>2814</v>
      </c>
    </row>
    <row r="23" spans="1:8" x14ac:dyDescent="0.2">
      <c r="G23" s="342" t="s">
        <v>2815</v>
      </c>
      <c r="H23" s="1" t="s">
        <v>2816</v>
      </c>
    </row>
    <row r="24" spans="1:8" x14ac:dyDescent="0.2">
      <c r="H24" s="1" t="s">
        <v>2817</v>
      </c>
    </row>
    <row r="25" spans="1:8" x14ac:dyDescent="0.2">
      <c r="H25" s="1" t="s">
        <v>2818</v>
      </c>
    </row>
    <row r="27" spans="1:8" x14ac:dyDescent="0.2">
      <c r="H27" s="1" t="s">
        <v>2819</v>
      </c>
    </row>
    <row r="29" spans="1:8" x14ac:dyDescent="0.2">
      <c r="H29" s="1" t="s">
        <v>2820</v>
      </c>
    </row>
    <row r="31" spans="1:8" x14ac:dyDescent="0.2">
      <c r="A31" s="343" t="s">
        <v>2821</v>
      </c>
      <c r="B31" s="1" t="s">
        <v>2826</v>
      </c>
    </row>
    <row r="32" spans="1:8" x14ac:dyDescent="0.2">
      <c r="B32" s="1" t="s">
        <v>2822</v>
      </c>
    </row>
    <row r="33" spans="1:7" x14ac:dyDescent="0.2">
      <c r="B33" s="1" t="s">
        <v>2823</v>
      </c>
    </row>
    <row r="35" spans="1:7" x14ac:dyDescent="0.2">
      <c r="A35" s="4" t="s">
        <v>2824</v>
      </c>
      <c r="G35" s="4" t="s">
        <v>2825</v>
      </c>
    </row>
    <row r="49" spans="1:6" x14ac:dyDescent="0.2">
      <c r="B49" s="1" t="s">
        <v>2827</v>
      </c>
    </row>
    <row r="51" spans="1:6" x14ac:dyDescent="0.2">
      <c r="A51" s="343" t="s">
        <v>2828</v>
      </c>
      <c r="B51" s="1" t="s">
        <v>2829</v>
      </c>
    </row>
    <row r="52" spans="1:6" x14ac:dyDescent="0.2">
      <c r="A52" s="343"/>
      <c r="B52" s="1" t="s">
        <v>2830</v>
      </c>
    </row>
    <row r="53" spans="1:6" x14ac:dyDescent="0.2">
      <c r="B53" s="1" t="s">
        <v>2831</v>
      </c>
    </row>
    <row r="55" spans="1:6" x14ac:dyDescent="0.2">
      <c r="A55" s="4" t="s">
        <v>2832</v>
      </c>
      <c r="F55" s="4" t="s">
        <v>2833</v>
      </c>
    </row>
    <row r="68" spans="1:8" x14ac:dyDescent="0.2">
      <c r="A68" s="1" t="s">
        <v>2834</v>
      </c>
      <c r="G68" s="1" t="s">
        <v>2837</v>
      </c>
    </row>
    <row r="69" spans="1:8" x14ac:dyDescent="0.2">
      <c r="A69" s="1" t="s">
        <v>2835</v>
      </c>
      <c r="G69" s="1" t="s">
        <v>2838</v>
      </c>
    </row>
    <row r="70" spans="1:8" x14ac:dyDescent="0.2">
      <c r="A70" s="1" t="s">
        <v>2836</v>
      </c>
      <c r="G70" s="1" t="s">
        <v>2839</v>
      </c>
    </row>
    <row r="71" spans="1:8" x14ac:dyDescent="0.2">
      <c r="G71" s="1" t="s">
        <v>2840</v>
      </c>
    </row>
    <row r="72" spans="1:8" x14ac:dyDescent="0.2">
      <c r="G72" s="1" t="s">
        <v>2841</v>
      </c>
    </row>
    <row r="74" spans="1:8" x14ac:dyDescent="0.2">
      <c r="G74" s="1" t="s">
        <v>2842</v>
      </c>
    </row>
    <row r="76" spans="1:8" x14ac:dyDescent="0.2">
      <c r="A76" s="341" t="s">
        <v>2843</v>
      </c>
      <c r="B76" s="341"/>
      <c r="C76" s="341"/>
      <c r="D76" s="341"/>
      <c r="E76" s="341"/>
      <c r="F76" s="341"/>
      <c r="G76" s="341"/>
      <c r="H76" s="341"/>
    </row>
    <row r="77" spans="1:8" x14ac:dyDescent="0.2">
      <c r="A77" s="1" t="s">
        <v>2844</v>
      </c>
    </row>
    <row r="78" spans="1:8" x14ac:dyDescent="0.2">
      <c r="A78" s="1" t="s">
        <v>2845</v>
      </c>
    </row>
    <row r="79" spans="1:8" x14ac:dyDescent="0.2">
      <c r="A79" s="1" t="s">
        <v>2846</v>
      </c>
    </row>
    <row r="80" spans="1:8" x14ac:dyDescent="0.2">
      <c r="A80" s="1" t="s">
        <v>2847</v>
      </c>
    </row>
    <row r="81" spans="1:12" x14ac:dyDescent="0.2">
      <c r="A81" s="1" t="s">
        <v>2848</v>
      </c>
    </row>
    <row r="82" spans="1:12" x14ac:dyDescent="0.2">
      <c r="A82" s="1" t="s">
        <v>2849</v>
      </c>
    </row>
    <row r="83" spans="1:12" x14ac:dyDescent="0.2">
      <c r="A83" s="328"/>
      <c r="B83" s="328"/>
      <c r="C83" s="328"/>
      <c r="D83" s="328"/>
      <c r="E83" s="328"/>
      <c r="F83" s="328"/>
      <c r="G83" s="328"/>
      <c r="H83" s="328"/>
      <c r="I83" s="328"/>
      <c r="J83" s="328"/>
      <c r="K83" s="328"/>
      <c r="L83" s="328"/>
    </row>
    <row r="84" spans="1:12" x14ac:dyDescent="0.2">
      <c r="A84" s="328"/>
      <c r="B84" s="328"/>
      <c r="C84" s="328"/>
      <c r="D84" s="328"/>
      <c r="E84" s="328"/>
      <c r="F84" s="328"/>
      <c r="G84" s="328"/>
      <c r="H84" s="328" t="s">
        <v>2850</v>
      </c>
      <c r="I84" s="328"/>
      <c r="J84" s="328"/>
      <c r="K84" s="328"/>
      <c r="L84" s="328"/>
    </row>
    <row r="85" spans="1:12" x14ac:dyDescent="0.2">
      <c r="A85" s="328"/>
      <c r="B85" s="328"/>
      <c r="C85" s="328"/>
      <c r="D85" s="328"/>
      <c r="E85" s="328"/>
      <c r="F85" s="328"/>
      <c r="G85" s="328"/>
      <c r="H85" s="328" t="s">
        <v>2851</v>
      </c>
      <c r="I85" s="328"/>
      <c r="J85" s="328"/>
      <c r="K85" s="328"/>
      <c r="L85" s="328"/>
    </row>
    <row r="86" spans="1:12" x14ac:dyDescent="0.2">
      <c r="A86" s="328"/>
      <c r="B86" s="328"/>
      <c r="C86" s="328"/>
      <c r="D86" s="328"/>
      <c r="E86" s="328"/>
      <c r="F86" s="328"/>
      <c r="G86" s="328"/>
      <c r="H86" s="328"/>
      <c r="I86" s="328"/>
      <c r="J86" s="328"/>
      <c r="K86" s="328"/>
      <c r="L86" s="328"/>
    </row>
    <row r="87" spans="1:12" x14ac:dyDescent="0.2">
      <c r="A87" s="328"/>
      <c r="B87" s="328"/>
      <c r="C87" s="328"/>
      <c r="D87" s="328"/>
      <c r="E87" s="328"/>
      <c r="F87" s="328"/>
      <c r="G87" s="328"/>
      <c r="H87" s="328" t="s">
        <v>2852</v>
      </c>
      <c r="I87" s="328"/>
      <c r="J87" s="328"/>
      <c r="K87" s="328"/>
      <c r="L87" s="328"/>
    </row>
    <row r="88" spans="1:12" x14ac:dyDescent="0.2">
      <c r="A88" s="328"/>
      <c r="B88" s="328"/>
      <c r="C88" s="328"/>
      <c r="D88" s="328"/>
      <c r="E88" s="328"/>
      <c r="F88" s="328"/>
      <c r="G88" s="328"/>
      <c r="H88" s="328" t="s">
        <v>2853</v>
      </c>
      <c r="I88" s="328"/>
      <c r="J88" s="328"/>
      <c r="K88" s="328"/>
      <c r="L88" s="328"/>
    </row>
    <row r="89" spans="1:12" x14ac:dyDescent="0.2">
      <c r="A89" s="328"/>
      <c r="B89" s="328"/>
      <c r="C89" s="328"/>
      <c r="D89" s="328"/>
      <c r="E89" s="328"/>
      <c r="F89" s="328"/>
      <c r="G89" s="328"/>
      <c r="H89" s="328"/>
      <c r="I89" s="328"/>
      <c r="J89" s="328"/>
      <c r="K89" s="328"/>
      <c r="L89" s="328"/>
    </row>
    <row r="90" spans="1:12" x14ac:dyDescent="0.2">
      <c r="A90" s="328"/>
      <c r="B90" s="328"/>
      <c r="C90" s="328"/>
      <c r="D90" s="328"/>
      <c r="E90" s="328"/>
      <c r="F90" s="328"/>
      <c r="G90" s="328"/>
      <c r="H90" s="328" t="s">
        <v>2854</v>
      </c>
      <c r="I90" s="328"/>
      <c r="J90" s="328"/>
      <c r="K90" s="328"/>
      <c r="L90" s="328"/>
    </row>
    <row r="91" spans="1:12" x14ac:dyDescent="0.2">
      <c r="A91" s="328"/>
      <c r="B91" s="328"/>
      <c r="C91" s="328"/>
      <c r="D91" s="328"/>
      <c r="E91" s="328"/>
      <c r="F91" s="328"/>
      <c r="G91" s="328"/>
      <c r="H91" s="328" t="s">
        <v>2855</v>
      </c>
      <c r="I91" s="328"/>
      <c r="J91" s="328"/>
      <c r="K91" s="328"/>
      <c r="L91" s="328"/>
    </row>
    <row r="92" spans="1:12" x14ac:dyDescent="0.2">
      <c r="A92" s="328"/>
      <c r="B92" s="328"/>
      <c r="C92" s="328"/>
      <c r="D92" s="328"/>
      <c r="E92" s="328"/>
      <c r="F92" s="328"/>
      <c r="G92" s="328"/>
      <c r="H92" s="328"/>
      <c r="I92" s="328"/>
      <c r="J92" s="328"/>
      <c r="K92" s="328"/>
      <c r="L92" s="328"/>
    </row>
    <row r="93" spans="1:12" x14ac:dyDescent="0.2">
      <c r="A93" s="328"/>
      <c r="B93" s="328"/>
      <c r="C93" s="328"/>
      <c r="D93" s="328"/>
      <c r="E93" s="328"/>
      <c r="F93" s="328"/>
      <c r="G93" s="328"/>
      <c r="H93" s="328" t="s">
        <v>2856</v>
      </c>
      <c r="I93" s="328"/>
      <c r="J93" s="328"/>
      <c r="K93" s="328"/>
      <c r="L93" s="328"/>
    </row>
    <row r="94" spans="1:12" x14ac:dyDescent="0.2">
      <c r="A94" s="328"/>
      <c r="B94" s="328"/>
      <c r="C94" s="328"/>
      <c r="D94" s="328"/>
      <c r="E94" s="328"/>
      <c r="F94" s="328"/>
      <c r="G94" s="328"/>
      <c r="H94" s="328" t="s">
        <v>2857</v>
      </c>
      <c r="I94" s="328"/>
      <c r="J94" s="328"/>
      <c r="K94" s="328"/>
      <c r="L94" s="328"/>
    </row>
    <row r="95" spans="1:12" x14ac:dyDescent="0.2">
      <c r="A95" s="328"/>
      <c r="B95" s="328"/>
      <c r="C95" s="328"/>
      <c r="D95" s="328"/>
      <c r="E95" s="328"/>
      <c r="F95" s="328"/>
      <c r="G95" s="328"/>
      <c r="H95" s="328"/>
      <c r="I95" s="328"/>
      <c r="J95" s="328"/>
      <c r="K95" s="328"/>
      <c r="L95" s="328"/>
    </row>
    <row r="96" spans="1:12" x14ac:dyDescent="0.2">
      <c r="A96" s="328"/>
      <c r="B96" s="328"/>
      <c r="C96" s="328"/>
      <c r="D96" s="328"/>
      <c r="E96" s="328"/>
      <c r="F96" s="328"/>
      <c r="G96" s="328"/>
      <c r="H96" s="328" t="s">
        <v>2858</v>
      </c>
      <c r="I96" s="328"/>
      <c r="J96" s="328"/>
      <c r="K96" s="328"/>
      <c r="L96" s="328"/>
    </row>
    <row r="97" spans="1:12" x14ac:dyDescent="0.2">
      <c r="A97" s="328"/>
      <c r="B97" s="328"/>
      <c r="C97" s="328"/>
      <c r="D97" s="328"/>
      <c r="E97" s="328"/>
      <c r="F97" s="328"/>
      <c r="G97" s="328"/>
      <c r="H97" s="328" t="s">
        <v>2859</v>
      </c>
      <c r="I97" s="328"/>
      <c r="J97" s="328"/>
      <c r="K97" s="328"/>
      <c r="L97" s="328"/>
    </row>
    <row r="98" spans="1:12" x14ac:dyDescent="0.2">
      <c r="A98" s="328"/>
      <c r="B98" s="328"/>
      <c r="C98" s="328"/>
      <c r="D98" s="328"/>
      <c r="E98" s="328"/>
      <c r="F98" s="328"/>
      <c r="G98" s="328"/>
      <c r="H98" s="328"/>
      <c r="I98" s="328"/>
      <c r="J98" s="328"/>
      <c r="K98" s="328" t="s">
        <v>2861</v>
      </c>
      <c r="L98" s="328"/>
    </row>
    <row r="99" spans="1:12" x14ac:dyDescent="0.2">
      <c r="A99" s="328"/>
      <c r="B99" s="328"/>
      <c r="C99" s="328"/>
      <c r="D99" s="328"/>
      <c r="E99" s="328"/>
      <c r="F99" s="328"/>
      <c r="G99" s="328"/>
      <c r="H99" s="328" t="s">
        <v>2860</v>
      </c>
      <c r="I99" s="328"/>
      <c r="J99" s="328"/>
      <c r="K99" s="328"/>
      <c r="L99" s="328"/>
    </row>
    <row r="100" spans="1:12" x14ac:dyDescent="0.2">
      <c r="A100" s="328"/>
      <c r="B100" s="328"/>
      <c r="C100" s="328"/>
      <c r="D100" s="328"/>
      <c r="E100" s="328"/>
      <c r="F100" s="328"/>
      <c r="G100" s="328"/>
      <c r="H100" s="328"/>
      <c r="I100" s="328"/>
      <c r="J100" s="328"/>
      <c r="K100" s="328"/>
      <c r="L100" s="328"/>
    </row>
    <row r="101" spans="1:12" x14ac:dyDescent="0.2">
      <c r="A101" s="328"/>
      <c r="B101" s="328"/>
      <c r="C101" s="328"/>
      <c r="D101" s="328"/>
      <c r="E101" s="328"/>
      <c r="F101" s="328"/>
      <c r="G101" s="328"/>
      <c r="H101" s="328"/>
      <c r="I101" s="328"/>
      <c r="J101" s="328"/>
      <c r="K101" s="328"/>
      <c r="L101" s="328"/>
    </row>
    <row r="102" spans="1:12" x14ac:dyDescent="0.2">
      <c r="A102" s="328"/>
      <c r="B102" s="328"/>
      <c r="C102" s="328"/>
      <c r="D102" s="328"/>
      <c r="E102" s="328"/>
      <c r="F102" s="328"/>
      <c r="G102" s="328"/>
      <c r="H102" s="328" t="s">
        <v>2862</v>
      </c>
      <c r="I102" s="328"/>
      <c r="J102" s="328"/>
      <c r="K102" s="328"/>
      <c r="L102" s="328"/>
    </row>
    <row r="103" spans="1:12" x14ac:dyDescent="0.2">
      <c r="A103" s="328"/>
      <c r="B103" s="328"/>
      <c r="C103" s="328"/>
      <c r="D103" s="328"/>
      <c r="E103" s="328"/>
      <c r="F103" s="328"/>
      <c r="G103" s="328"/>
      <c r="H103" s="346" t="s">
        <v>2864</v>
      </c>
      <c r="I103" s="328" t="s">
        <v>2863</v>
      </c>
      <c r="J103" s="328"/>
      <c r="K103" s="328"/>
      <c r="L103" s="328"/>
    </row>
    <row r="105" spans="1:12" x14ac:dyDescent="0.2">
      <c r="A105" s="341" t="s">
        <v>2865</v>
      </c>
      <c r="B105" s="341"/>
      <c r="C105" s="341"/>
      <c r="D105" s="341"/>
      <c r="E105" s="341"/>
      <c r="F105" s="341"/>
      <c r="G105" s="341"/>
    </row>
    <row r="106" spans="1:12" x14ac:dyDescent="0.2">
      <c r="A106" s="1" t="s">
        <v>2866</v>
      </c>
    </row>
    <row r="107" spans="1:12" x14ac:dyDescent="0.2">
      <c r="A107" s="1" t="s">
        <v>2867</v>
      </c>
    </row>
    <row r="108" spans="1:12" x14ac:dyDescent="0.2">
      <c r="A108" s="1" t="s">
        <v>2868</v>
      </c>
    </row>
    <row r="109" spans="1:12" x14ac:dyDescent="0.2">
      <c r="A109" s="1" t="s">
        <v>2869</v>
      </c>
    </row>
    <row r="110" spans="1:12" x14ac:dyDescent="0.2">
      <c r="A110" s="1" t="s">
        <v>2870</v>
      </c>
    </row>
    <row r="111" spans="1:12" x14ac:dyDescent="0.2">
      <c r="A111" s="1" t="s">
        <v>2871</v>
      </c>
    </row>
    <row r="112" spans="1:12" x14ac:dyDescent="0.2">
      <c r="A112" s="1" t="s">
        <v>2872</v>
      </c>
    </row>
    <row r="114" spans="1:1" x14ac:dyDescent="0.2">
      <c r="A114" s="4" t="s">
        <v>2873</v>
      </c>
    </row>
    <row r="115" spans="1:1" x14ac:dyDescent="0.2">
      <c r="A115" s="1" t="s">
        <v>2874</v>
      </c>
    </row>
    <row r="116" spans="1:1" x14ac:dyDescent="0.2">
      <c r="A116" s="1" t="s">
        <v>2875</v>
      </c>
    </row>
    <row r="117" spans="1:1" x14ac:dyDescent="0.2">
      <c r="A117" s="1" t="s">
        <v>2876</v>
      </c>
    </row>
    <row r="118" spans="1:1" x14ac:dyDescent="0.2">
      <c r="A118" s="1" t="s">
        <v>2877</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DBA0-DE97-054F-B25D-D1A3FAECC995}">
  <dimension ref="A1:L340"/>
  <sheetViews>
    <sheetView rightToLeft="1" topLeftCell="A10" zoomScale="369" zoomScaleNormal="280" workbookViewId="0">
      <selection activeCell="F23" sqref="F23"/>
    </sheetView>
  </sheetViews>
  <sheetFormatPr baseColWidth="10" defaultRowHeight="16" x14ac:dyDescent="0.2"/>
  <cols>
    <col min="1" max="16384" width="10.83203125" style="1"/>
  </cols>
  <sheetData>
    <row r="1" spans="1:8" x14ac:dyDescent="0.2">
      <c r="A1" s="16" t="s">
        <v>2878</v>
      </c>
      <c r="B1" s="16"/>
      <c r="C1" s="16"/>
      <c r="D1" s="16"/>
      <c r="E1" s="16"/>
      <c r="F1" s="16"/>
      <c r="G1" s="338"/>
      <c r="H1" s="339">
        <v>45685</v>
      </c>
    </row>
    <row r="3" spans="1:8" x14ac:dyDescent="0.2">
      <c r="A3" s="16" t="s">
        <v>2880</v>
      </c>
      <c r="B3" s="2"/>
      <c r="C3" s="2"/>
      <c r="D3" s="2"/>
      <c r="E3" s="2"/>
      <c r="F3" s="2"/>
      <c r="G3" s="2"/>
      <c r="H3" s="2"/>
    </row>
    <row r="4" spans="1:8" x14ac:dyDescent="0.2">
      <c r="A4" s="1" t="s">
        <v>2881</v>
      </c>
      <c r="H4" s="1" t="s">
        <v>2888</v>
      </c>
    </row>
    <row r="5" spans="1:8" x14ac:dyDescent="0.2">
      <c r="A5" s="1" t="s">
        <v>2882</v>
      </c>
    </row>
    <row r="6" spans="1:8" x14ac:dyDescent="0.2">
      <c r="A6" s="1" t="s">
        <v>2883</v>
      </c>
    </row>
    <row r="7" spans="1:8" x14ac:dyDescent="0.2">
      <c r="A7" s="1" t="s">
        <v>2884</v>
      </c>
    </row>
    <row r="8" spans="1:8" x14ac:dyDescent="0.2">
      <c r="A8" s="1" t="s">
        <v>2885</v>
      </c>
    </row>
    <row r="9" spans="1:8" x14ac:dyDescent="0.2">
      <c r="A9" s="1" t="s">
        <v>2886</v>
      </c>
    </row>
    <row r="10" spans="1:8" x14ac:dyDescent="0.2">
      <c r="A10" s="1" t="s">
        <v>2887</v>
      </c>
    </row>
    <row r="13" spans="1:8" x14ac:dyDescent="0.2">
      <c r="A13" s="1" t="s">
        <v>2895</v>
      </c>
      <c r="G13" s="1" t="s">
        <v>2896</v>
      </c>
    </row>
    <row r="21" spans="1:12" x14ac:dyDescent="0.2">
      <c r="L21" s="428" t="s">
        <v>2908</v>
      </c>
    </row>
    <row r="22" spans="1:12" x14ac:dyDescent="0.2">
      <c r="L22" s="429"/>
    </row>
    <row r="27" spans="1:12" x14ac:dyDescent="0.2">
      <c r="G27" s="76" t="s">
        <v>2911</v>
      </c>
      <c r="H27" s="1" t="s">
        <v>2909</v>
      </c>
      <c r="L27" s="1" t="s">
        <v>2910</v>
      </c>
    </row>
    <row r="28" spans="1:12" x14ac:dyDescent="0.2">
      <c r="G28" s="76" t="s">
        <v>2911</v>
      </c>
      <c r="H28" s="1" t="s">
        <v>2884</v>
      </c>
      <c r="L28" s="1" t="s">
        <v>2910</v>
      </c>
    </row>
    <row r="29" spans="1:12" x14ac:dyDescent="0.2">
      <c r="A29" s="4" t="s">
        <v>2924</v>
      </c>
      <c r="G29" s="76" t="s">
        <v>2911</v>
      </c>
      <c r="H29" s="1" t="s">
        <v>2885</v>
      </c>
    </row>
    <row r="30" spans="1:12" x14ac:dyDescent="0.2">
      <c r="I30" s="1" t="s">
        <v>2912</v>
      </c>
    </row>
    <row r="31" spans="1:12" x14ac:dyDescent="0.2">
      <c r="I31" s="1" t="s">
        <v>2913</v>
      </c>
    </row>
    <row r="32" spans="1:12" x14ac:dyDescent="0.2">
      <c r="I32" s="1" t="s">
        <v>2914</v>
      </c>
    </row>
    <row r="33" spans="1:9" x14ac:dyDescent="0.2">
      <c r="I33" s="1" t="s">
        <v>2915</v>
      </c>
    </row>
    <row r="34" spans="1:9" x14ac:dyDescent="0.2">
      <c r="I34" s="1" t="s">
        <v>2916</v>
      </c>
    </row>
    <row r="35" spans="1:9" x14ac:dyDescent="0.2">
      <c r="G35" s="76" t="s">
        <v>2911</v>
      </c>
      <c r="H35" s="1" t="s">
        <v>2886</v>
      </c>
    </row>
    <row r="36" spans="1:9" x14ac:dyDescent="0.2">
      <c r="I36" s="1" t="s">
        <v>2917</v>
      </c>
    </row>
    <row r="37" spans="1:9" x14ac:dyDescent="0.2">
      <c r="I37" s="1" t="s">
        <v>2918</v>
      </c>
    </row>
    <row r="38" spans="1:9" x14ac:dyDescent="0.2">
      <c r="I38" s="1" t="s">
        <v>2919</v>
      </c>
    </row>
    <row r="39" spans="1:9" x14ac:dyDescent="0.2">
      <c r="I39" s="1" t="s">
        <v>2920</v>
      </c>
    </row>
    <row r="40" spans="1:9" x14ac:dyDescent="0.2">
      <c r="I40" s="1" t="s">
        <v>2921</v>
      </c>
    </row>
    <row r="41" spans="1:9" x14ac:dyDescent="0.2">
      <c r="I41" s="1" t="s">
        <v>2922</v>
      </c>
    </row>
    <row r="42" spans="1:9" x14ac:dyDescent="0.2">
      <c r="I42" s="1" t="s">
        <v>2923</v>
      </c>
    </row>
    <row r="44" spans="1:9" x14ac:dyDescent="0.2">
      <c r="A44" s="16" t="s">
        <v>2879</v>
      </c>
      <c r="B44" s="16"/>
      <c r="C44" s="16"/>
      <c r="D44" s="16"/>
      <c r="E44" s="16"/>
      <c r="F44" s="16"/>
      <c r="G44" s="16"/>
      <c r="H44" s="16"/>
    </row>
    <row r="52" spans="1:8" x14ac:dyDescent="0.2">
      <c r="A52" s="4" t="s">
        <v>2897</v>
      </c>
      <c r="B52" s="4"/>
      <c r="C52" s="4"/>
      <c r="D52" s="4"/>
      <c r="E52" s="4"/>
      <c r="F52" s="4"/>
      <c r="G52" s="4"/>
      <c r="H52" s="4"/>
    </row>
    <row r="53" spans="1:8" x14ac:dyDescent="0.2">
      <c r="A53" s="4" t="s">
        <v>2898</v>
      </c>
      <c r="B53" s="4"/>
      <c r="C53" s="4"/>
      <c r="D53" s="4"/>
      <c r="E53" s="4"/>
      <c r="F53" s="4"/>
      <c r="G53" s="4"/>
      <c r="H53" s="4"/>
    </row>
    <row r="55" spans="1:8" x14ac:dyDescent="0.2">
      <c r="A55" s="1" t="s">
        <v>2925</v>
      </c>
      <c r="G55" s="3" t="s">
        <v>2926</v>
      </c>
      <c r="H55" s="3" t="s">
        <v>2927</v>
      </c>
    </row>
    <row r="56" spans="1:8" x14ac:dyDescent="0.2">
      <c r="A56" s="1" t="s">
        <v>2928</v>
      </c>
      <c r="G56" s="3" t="s">
        <v>1087</v>
      </c>
    </row>
    <row r="57" spans="1:8" x14ac:dyDescent="0.2">
      <c r="A57" s="1" t="s">
        <v>2929</v>
      </c>
      <c r="G57" s="3" t="s">
        <v>2930</v>
      </c>
    </row>
    <row r="59" spans="1:8" x14ac:dyDescent="0.2">
      <c r="A59" s="1" t="s">
        <v>2931</v>
      </c>
    </row>
    <row r="60" spans="1:8" x14ac:dyDescent="0.2">
      <c r="A60" s="1" t="s">
        <v>2932</v>
      </c>
    </row>
    <row r="62" spans="1:8" x14ac:dyDescent="0.2">
      <c r="A62" s="1" t="s">
        <v>2933</v>
      </c>
      <c r="B62" s="1" t="s">
        <v>2934</v>
      </c>
    </row>
    <row r="63" spans="1:8" x14ac:dyDescent="0.2">
      <c r="A63" s="76" t="s">
        <v>2911</v>
      </c>
    </row>
    <row r="64" spans="1:8" x14ac:dyDescent="0.2">
      <c r="A64" s="4"/>
      <c r="D64" s="1" t="s">
        <v>2894</v>
      </c>
      <c r="E64" s="3" t="s">
        <v>2937</v>
      </c>
      <c r="F64" s="1" t="s">
        <v>2894</v>
      </c>
    </row>
    <row r="65" spans="1:8" x14ac:dyDescent="0.2">
      <c r="A65" s="4"/>
      <c r="D65" s="1" t="s">
        <v>2935</v>
      </c>
      <c r="F65" s="1" t="s">
        <v>2936</v>
      </c>
    </row>
    <row r="66" spans="1:8" x14ac:dyDescent="0.2">
      <c r="A66" s="4"/>
    </row>
    <row r="67" spans="1:8" x14ac:dyDescent="0.2">
      <c r="A67" s="16" t="s">
        <v>2879</v>
      </c>
      <c r="B67" s="16"/>
      <c r="C67" s="16"/>
      <c r="D67" s="16"/>
      <c r="E67" s="16"/>
      <c r="F67" s="16"/>
      <c r="G67" s="16"/>
      <c r="H67" s="16"/>
    </row>
    <row r="75" spans="1:8" x14ac:dyDescent="0.2">
      <c r="A75" s="1" t="s">
        <v>2901</v>
      </c>
      <c r="F75" s="1" t="s">
        <v>2938</v>
      </c>
    </row>
    <row r="76" spans="1:8" x14ac:dyDescent="0.2">
      <c r="F76" s="1" t="s">
        <v>2939</v>
      </c>
    </row>
    <row r="77" spans="1:8" x14ac:dyDescent="0.2">
      <c r="F77" s="1" t="s">
        <v>2940</v>
      </c>
    </row>
    <row r="78" spans="1:8" x14ac:dyDescent="0.2">
      <c r="F78" s="1" t="s">
        <v>2941</v>
      </c>
    </row>
    <row r="81" spans="1:6" x14ac:dyDescent="0.2">
      <c r="F81" s="1" t="s">
        <v>2778</v>
      </c>
    </row>
    <row r="82" spans="1:6" x14ac:dyDescent="0.2">
      <c r="F82" s="1" t="s">
        <v>2942</v>
      </c>
    </row>
    <row r="84" spans="1:6" x14ac:dyDescent="0.2">
      <c r="F84" s="1" t="s">
        <v>2943</v>
      </c>
    </row>
    <row r="85" spans="1:6" x14ac:dyDescent="0.2">
      <c r="F85" s="1" t="s">
        <v>2944</v>
      </c>
    </row>
    <row r="87" spans="1:6" x14ac:dyDescent="0.2">
      <c r="F87" s="76" t="s">
        <v>1432</v>
      </c>
    </row>
    <row r="90" spans="1:6" x14ac:dyDescent="0.2">
      <c r="A90" s="1" t="s">
        <v>2946</v>
      </c>
    </row>
    <row r="92" spans="1:6" x14ac:dyDescent="0.2">
      <c r="A92" s="344" t="s">
        <v>2890</v>
      </c>
      <c r="B92" s="344" t="s">
        <v>2889</v>
      </c>
      <c r="C92" s="344" t="s">
        <v>1504</v>
      </c>
      <c r="D92" s="344" t="s">
        <v>2892</v>
      </c>
      <c r="E92" s="344" t="s">
        <v>2893</v>
      </c>
      <c r="F92" s="344" t="s">
        <v>2894</v>
      </c>
    </row>
    <row r="93" spans="1:6" x14ac:dyDescent="0.2">
      <c r="A93" s="86" t="s">
        <v>1511</v>
      </c>
      <c r="B93" s="398"/>
      <c r="C93" s="398"/>
      <c r="D93" s="86"/>
      <c r="E93" s="398"/>
      <c r="F93" s="86"/>
    </row>
    <row r="94" spans="1:6" x14ac:dyDescent="0.2">
      <c r="A94" s="86" t="s">
        <v>2891</v>
      </c>
      <c r="B94" s="427"/>
      <c r="C94" s="427"/>
      <c r="D94" s="86"/>
      <c r="E94" s="427"/>
      <c r="F94" s="86"/>
    </row>
    <row r="95" spans="1:6" x14ac:dyDescent="0.2">
      <c r="A95" s="86" t="s">
        <v>1517</v>
      </c>
      <c r="B95" s="399"/>
      <c r="C95" s="399"/>
      <c r="D95" s="86"/>
      <c r="E95" s="399"/>
      <c r="F95" s="86"/>
    </row>
    <row r="97" spans="1:6" x14ac:dyDescent="0.2">
      <c r="A97" s="1" t="s">
        <v>2945</v>
      </c>
    </row>
    <row r="99" spans="1:6" x14ac:dyDescent="0.2">
      <c r="A99" s="344" t="s">
        <v>2890</v>
      </c>
      <c r="B99" s="344" t="s">
        <v>2889</v>
      </c>
      <c r="C99" s="344" t="s">
        <v>1504</v>
      </c>
      <c r="D99" s="344" t="s">
        <v>2892</v>
      </c>
      <c r="E99" s="344" t="s">
        <v>2893</v>
      </c>
      <c r="F99" s="344" t="s">
        <v>2894</v>
      </c>
    </row>
    <row r="100" spans="1:6" x14ac:dyDescent="0.2">
      <c r="A100" s="86" t="s">
        <v>1511</v>
      </c>
      <c r="B100" s="398"/>
      <c r="C100" s="398"/>
      <c r="D100" s="86"/>
      <c r="E100" s="398"/>
      <c r="F100" s="86"/>
    </row>
    <row r="101" spans="1:6" x14ac:dyDescent="0.2">
      <c r="A101" s="86" t="s">
        <v>2891</v>
      </c>
      <c r="B101" s="427"/>
      <c r="C101" s="427"/>
      <c r="D101" s="86"/>
      <c r="E101" s="427"/>
      <c r="F101" s="86"/>
    </row>
    <row r="102" spans="1:6" x14ac:dyDescent="0.2">
      <c r="A102" s="86" t="s">
        <v>1517</v>
      </c>
      <c r="B102" s="399"/>
      <c r="C102" s="399"/>
      <c r="D102" s="86"/>
      <c r="E102" s="399"/>
      <c r="F102" s="86"/>
    </row>
    <row r="104" spans="1:6" x14ac:dyDescent="0.2">
      <c r="A104" s="1" t="s">
        <v>2947</v>
      </c>
    </row>
    <row r="106" spans="1:6" x14ac:dyDescent="0.2">
      <c r="A106" s="344" t="s">
        <v>2890</v>
      </c>
      <c r="B106" s="344" t="s">
        <v>2902</v>
      </c>
      <c r="C106" s="344" t="s">
        <v>1504</v>
      </c>
      <c r="D106" s="344" t="s">
        <v>2892</v>
      </c>
      <c r="E106" s="344" t="s">
        <v>2893</v>
      </c>
      <c r="F106" s="344" t="s">
        <v>2903</v>
      </c>
    </row>
    <row r="107" spans="1:6" x14ac:dyDescent="0.2">
      <c r="A107" s="86" t="s">
        <v>1511</v>
      </c>
      <c r="B107" s="398"/>
      <c r="C107" s="398"/>
      <c r="D107" s="86"/>
      <c r="E107" s="398"/>
      <c r="F107" s="86"/>
    </row>
    <row r="108" spans="1:6" x14ac:dyDescent="0.2">
      <c r="A108" s="86" t="s">
        <v>2891</v>
      </c>
      <c r="B108" s="427"/>
      <c r="C108" s="427"/>
      <c r="D108" s="86"/>
      <c r="E108" s="427"/>
      <c r="F108" s="86"/>
    </row>
    <row r="109" spans="1:6" x14ac:dyDescent="0.2">
      <c r="A109" s="86" t="s">
        <v>1517</v>
      </c>
      <c r="B109" s="399"/>
      <c r="C109" s="399"/>
      <c r="D109" s="86"/>
      <c r="E109" s="399"/>
      <c r="F109" s="86"/>
    </row>
    <row r="114" spans="1:8" x14ac:dyDescent="0.2">
      <c r="A114" s="16" t="s">
        <v>2899</v>
      </c>
      <c r="B114" s="16"/>
      <c r="C114" s="16"/>
      <c r="D114" s="16"/>
      <c r="E114" s="16"/>
      <c r="F114" s="16"/>
      <c r="G114" s="16"/>
      <c r="H114" s="16"/>
    </row>
    <row r="122" spans="1:8" x14ac:dyDescent="0.2">
      <c r="A122" s="1" t="s">
        <v>2900</v>
      </c>
    </row>
    <row r="124" spans="1:8" x14ac:dyDescent="0.2">
      <c r="A124" s="1" t="s">
        <v>2958</v>
      </c>
    </row>
    <row r="126" spans="1:8" x14ac:dyDescent="0.2">
      <c r="B126" s="1" t="s">
        <v>2959</v>
      </c>
    </row>
    <row r="127" spans="1:8" x14ac:dyDescent="0.2">
      <c r="C127" s="1" t="s">
        <v>2960</v>
      </c>
    </row>
    <row r="128" spans="1:8" x14ac:dyDescent="0.2">
      <c r="B128" s="345" t="s">
        <v>2961</v>
      </c>
      <c r="C128" s="1" t="s">
        <v>2962</v>
      </c>
    </row>
    <row r="130" spans="1:8" x14ac:dyDescent="0.2">
      <c r="B130" s="1" t="s">
        <v>2963</v>
      </c>
    </row>
    <row r="131" spans="1:8" x14ac:dyDescent="0.2">
      <c r="B131" s="1" t="s">
        <v>2964</v>
      </c>
    </row>
    <row r="132" spans="1:8" x14ac:dyDescent="0.2">
      <c r="B132" s="1" t="s">
        <v>2965</v>
      </c>
    </row>
    <row r="133" spans="1:8" x14ac:dyDescent="0.2">
      <c r="B133" s="1" t="s">
        <v>2966</v>
      </c>
    </row>
    <row r="135" spans="1:8" x14ac:dyDescent="0.2">
      <c r="B135" s="1" t="s">
        <v>2967</v>
      </c>
    </row>
    <row r="137" spans="1:8" x14ac:dyDescent="0.2">
      <c r="A137" s="76" t="s">
        <v>570</v>
      </c>
      <c r="B137" s="1" t="s">
        <v>2968</v>
      </c>
    </row>
    <row r="138" spans="1:8" x14ac:dyDescent="0.2">
      <c r="B138" s="1" t="s">
        <v>2969</v>
      </c>
    </row>
    <row r="139" spans="1:8" x14ac:dyDescent="0.2">
      <c r="B139" s="1" t="s">
        <v>2970</v>
      </c>
    </row>
    <row r="140" spans="1:8" x14ac:dyDescent="0.2">
      <c r="B140" s="1" t="s">
        <v>2971</v>
      </c>
    </row>
    <row r="142" spans="1:8" x14ac:dyDescent="0.2">
      <c r="A142" s="16" t="s">
        <v>2899</v>
      </c>
      <c r="B142" s="2"/>
      <c r="C142" s="2"/>
      <c r="D142" s="2"/>
      <c r="E142" s="2"/>
      <c r="F142" s="2"/>
      <c r="G142" s="2"/>
      <c r="H142" s="2"/>
    </row>
    <row r="152" spans="1:6" x14ac:dyDescent="0.2">
      <c r="A152" s="1" t="s">
        <v>2895</v>
      </c>
    </row>
    <row r="153" spans="1:6" x14ac:dyDescent="0.2">
      <c r="F153" s="1" t="s">
        <v>2975</v>
      </c>
    </row>
    <row r="154" spans="1:6" x14ac:dyDescent="0.2">
      <c r="F154" s="1" t="s">
        <v>2972</v>
      </c>
    </row>
    <row r="155" spans="1:6" x14ac:dyDescent="0.2">
      <c r="F155" s="1" t="s">
        <v>2973</v>
      </c>
    </row>
    <row r="156" spans="1:6" x14ac:dyDescent="0.2">
      <c r="F156" s="1" t="s">
        <v>2974</v>
      </c>
    </row>
    <row r="158" spans="1:6" x14ac:dyDescent="0.2">
      <c r="F158" s="1" t="s">
        <v>2976</v>
      </c>
    </row>
    <row r="160" spans="1:6" x14ac:dyDescent="0.2">
      <c r="F160" s="1" t="s">
        <v>2977</v>
      </c>
    </row>
    <row r="162" spans="1:9" x14ac:dyDescent="0.2">
      <c r="F162" s="1" t="s">
        <v>2978</v>
      </c>
    </row>
    <row r="165" spans="1:9" x14ac:dyDescent="0.2">
      <c r="G165" s="43" t="s">
        <v>2979</v>
      </c>
      <c r="H165" s="3" t="s">
        <v>2957</v>
      </c>
      <c r="I165" s="3" t="s">
        <v>2982</v>
      </c>
    </row>
    <row r="166" spans="1:9" x14ac:dyDescent="0.2">
      <c r="G166" s="43" t="s">
        <v>2980</v>
      </c>
      <c r="H166" s="3" t="s">
        <v>1618</v>
      </c>
      <c r="I166" s="3" t="s">
        <v>2983</v>
      </c>
    </row>
    <row r="167" spans="1:9" x14ac:dyDescent="0.2">
      <c r="G167" s="3"/>
      <c r="H167" s="3" t="s">
        <v>2981</v>
      </c>
    </row>
    <row r="169" spans="1:9" x14ac:dyDescent="0.2">
      <c r="G169" s="347" t="s">
        <v>2987</v>
      </c>
    </row>
    <row r="171" spans="1:9" x14ac:dyDescent="0.2">
      <c r="F171" s="1" t="s">
        <v>2984</v>
      </c>
    </row>
    <row r="172" spans="1:9" x14ac:dyDescent="0.2">
      <c r="F172" s="1" t="s">
        <v>2985</v>
      </c>
    </row>
    <row r="173" spans="1:9" x14ac:dyDescent="0.2">
      <c r="F173" s="1" t="s">
        <v>2986</v>
      </c>
    </row>
    <row r="175" spans="1:9" x14ac:dyDescent="0.2">
      <c r="A175" s="1" t="s">
        <v>2988</v>
      </c>
    </row>
    <row r="176" spans="1:9" x14ac:dyDescent="0.2">
      <c r="A176" s="1" t="s">
        <v>2947</v>
      </c>
    </row>
    <row r="178" spans="1:8" x14ac:dyDescent="0.2">
      <c r="A178" s="344" t="s">
        <v>2890</v>
      </c>
      <c r="B178" s="344" t="s">
        <v>2902</v>
      </c>
      <c r="C178" s="344" t="s">
        <v>1504</v>
      </c>
      <c r="D178" s="344" t="s">
        <v>2892</v>
      </c>
      <c r="E178" s="344" t="s">
        <v>2893</v>
      </c>
      <c r="F178" s="344" t="s">
        <v>2903</v>
      </c>
    </row>
    <row r="179" spans="1:8" x14ac:dyDescent="0.2">
      <c r="A179" s="86" t="s">
        <v>1511</v>
      </c>
      <c r="B179" s="398"/>
      <c r="C179" s="398"/>
      <c r="D179" s="86"/>
      <c r="E179" s="398"/>
      <c r="F179" s="86"/>
    </row>
    <row r="180" spans="1:8" x14ac:dyDescent="0.2">
      <c r="A180" s="86" t="s">
        <v>2891</v>
      </c>
      <c r="B180" s="427"/>
      <c r="C180" s="427"/>
      <c r="D180" s="86"/>
      <c r="E180" s="427"/>
      <c r="F180" s="86"/>
    </row>
    <row r="181" spans="1:8" x14ac:dyDescent="0.2">
      <c r="A181" s="86" t="s">
        <v>1517</v>
      </c>
      <c r="B181" s="399"/>
      <c r="C181" s="399"/>
      <c r="D181" s="86"/>
      <c r="E181" s="399"/>
      <c r="F181" s="86"/>
    </row>
    <row r="184" spans="1:8" x14ac:dyDescent="0.2">
      <c r="A184" s="16" t="s">
        <v>2899</v>
      </c>
      <c r="B184" s="2"/>
      <c r="C184" s="2"/>
      <c r="D184" s="2"/>
      <c r="E184" s="2"/>
      <c r="F184" s="2"/>
      <c r="G184" s="2"/>
      <c r="H184" s="2"/>
    </row>
    <row r="192" spans="1:8" x14ac:dyDescent="0.2">
      <c r="A192" s="1" t="s">
        <v>2904</v>
      </c>
    </row>
    <row r="193" spans="1:8" x14ac:dyDescent="0.2">
      <c r="A193" s="1" t="s">
        <v>2905</v>
      </c>
    </row>
    <row r="195" spans="1:8" x14ac:dyDescent="0.2">
      <c r="A195" s="1" t="s">
        <v>341</v>
      </c>
    </row>
    <row r="197" spans="1:8" x14ac:dyDescent="0.2">
      <c r="A197" s="1" t="s">
        <v>2948</v>
      </c>
    </row>
    <row r="198" spans="1:8" x14ac:dyDescent="0.2">
      <c r="E198" s="1" t="s">
        <v>2949</v>
      </c>
    </row>
    <row r="199" spans="1:8" x14ac:dyDescent="0.2">
      <c r="E199" s="1" t="s">
        <v>2950</v>
      </c>
    </row>
    <row r="201" spans="1:8" x14ac:dyDescent="0.2">
      <c r="A201" s="4" t="s">
        <v>2951</v>
      </c>
    </row>
    <row r="202" spans="1:8" x14ac:dyDescent="0.2">
      <c r="A202" s="344" t="s">
        <v>2890</v>
      </c>
      <c r="B202" s="344" t="s">
        <v>2889</v>
      </c>
      <c r="C202" s="344" t="s">
        <v>1504</v>
      </c>
      <c r="D202" s="344" t="s">
        <v>2892</v>
      </c>
      <c r="E202" s="344" t="s">
        <v>2893</v>
      </c>
      <c r="F202" s="344" t="s">
        <v>2894</v>
      </c>
    </row>
    <row r="203" spans="1:8" x14ac:dyDescent="0.2">
      <c r="A203" s="86" t="s">
        <v>1511</v>
      </c>
      <c r="B203" s="398"/>
      <c r="C203" s="398"/>
      <c r="D203" s="86"/>
      <c r="E203" s="398"/>
      <c r="F203" s="86"/>
    </row>
    <row r="204" spans="1:8" x14ac:dyDescent="0.2">
      <c r="A204" s="86" t="s">
        <v>2891</v>
      </c>
      <c r="B204" s="427"/>
      <c r="C204" s="427"/>
      <c r="D204" s="86"/>
      <c r="E204" s="427"/>
      <c r="F204" s="86"/>
      <c r="G204" s="76" t="s">
        <v>1818</v>
      </c>
      <c r="H204" s="1" t="s">
        <v>2952</v>
      </c>
    </row>
    <row r="205" spans="1:8" x14ac:dyDescent="0.2">
      <c r="A205" s="86" t="s">
        <v>1517</v>
      </c>
      <c r="B205" s="399"/>
      <c r="C205" s="399"/>
      <c r="D205" s="86"/>
      <c r="E205" s="399"/>
      <c r="F205" s="86"/>
      <c r="G205" s="1" t="s">
        <v>2956</v>
      </c>
      <c r="H205" s="1" t="s">
        <v>2953</v>
      </c>
    </row>
    <row r="206" spans="1:8" x14ac:dyDescent="0.2">
      <c r="G206" s="1" t="s">
        <v>2956</v>
      </c>
      <c r="H206" s="1" t="s">
        <v>2954</v>
      </c>
    </row>
    <row r="207" spans="1:8" x14ac:dyDescent="0.2">
      <c r="D207" s="1" t="s">
        <v>2957</v>
      </c>
      <c r="G207" s="1" t="s">
        <v>2956</v>
      </c>
      <c r="H207" s="1" t="s">
        <v>2955</v>
      </c>
    </row>
    <row r="215" spans="1:8" x14ac:dyDescent="0.2">
      <c r="A215" s="16" t="s">
        <v>2906</v>
      </c>
      <c r="B215" s="2"/>
      <c r="C215" s="2"/>
      <c r="D215" s="2"/>
      <c r="E215" s="2"/>
      <c r="F215" s="2"/>
      <c r="G215" s="2"/>
      <c r="H215" s="2"/>
    </row>
    <row r="225" spans="1:9" x14ac:dyDescent="0.2">
      <c r="A225" s="1" t="s">
        <v>341</v>
      </c>
    </row>
    <row r="226" spans="1:9" x14ac:dyDescent="0.2">
      <c r="A226" s="1" t="s">
        <v>2989</v>
      </c>
    </row>
    <row r="227" spans="1:9" x14ac:dyDescent="0.2">
      <c r="A227" s="1" t="s">
        <v>2990</v>
      </c>
      <c r="E227" s="76" t="s">
        <v>1432</v>
      </c>
    </row>
    <row r="230" spans="1:9" x14ac:dyDescent="0.2">
      <c r="A230" s="1" t="s">
        <v>2896</v>
      </c>
    </row>
    <row r="231" spans="1:9" x14ac:dyDescent="0.2">
      <c r="I231" s="1" t="s">
        <v>2991</v>
      </c>
    </row>
    <row r="237" spans="1:9" x14ac:dyDescent="0.2">
      <c r="I237" s="1" t="s">
        <v>2992</v>
      </c>
    </row>
    <row r="238" spans="1:9" x14ac:dyDescent="0.2">
      <c r="F238" s="428" t="s">
        <v>2908</v>
      </c>
      <c r="I238" s="1" t="s">
        <v>2993</v>
      </c>
    </row>
    <row r="239" spans="1:9" x14ac:dyDescent="0.2">
      <c r="F239" s="429"/>
      <c r="I239" s="1" t="s">
        <v>2994</v>
      </c>
    </row>
    <row r="240" spans="1:9" x14ac:dyDescent="0.2">
      <c r="I240" s="1" t="s">
        <v>2995</v>
      </c>
    </row>
    <row r="241" spans="1:9" x14ac:dyDescent="0.2">
      <c r="I241" s="1" t="s">
        <v>2996</v>
      </c>
    </row>
    <row r="242" spans="1:9" x14ac:dyDescent="0.2">
      <c r="I242" s="1" t="s">
        <v>2997</v>
      </c>
    </row>
    <row r="246" spans="1:9" x14ac:dyDescent="0.2">
      <c r="A246" s="16" t="s">
        <v>2906</v>
      </c>
      <c r="B246" s="16"/>
      <c r="C246" s="16"/>
      <c r="D246" s="16"/>
      <c r="E246" s="16"/>
      <c r="F246" s="16"/>
      <c r="G246" s="16"/>
      <c r="H246" s="16"/>
    </row>
    <row r="255" spans="1:9" x14ac:dyDescent="0.2">
      <c r="A255" s="1" t="s">
        <v>2998</v>
      </c>
    </row>
    <row r="256" spans="1:9" x14ac:dyDescent="0.2">
      <c r="A256" s="344" t="s">
        <v>2890</v>
      </c>
      <c r="B256" s="344" t="s">
        <v>2889</v>
      </c>
      <c r="C256" s="344" t="s">
        <v>1504</v>
      </c>
      <c r="D256" s="344" t="s">
        <v>2892</v>
      </c>
      <c r="E256" s="344" t="s">
        <v>2893</v>
      </c>
      <c r="F256" s="344" t="s">
        <v>2894</v>
      </c>
    </row>
    <row r="257" spans="1:8" x14ac:dyDescent="0.2">
      <c r="A257" s="86" t="s">
        <v>1511</v>
      </c>
      <c r="B257" s="398"/>
      <c r="C257" s="398"/>
      <c r="D257" s="86"/>
      <c r="E257" s="398"/>
      <c r="F257" s="348"/>
    </row>
    <row r="258" spans="1:8" x14ac:dyDescent="0.2">
      <c r="A258" s="86" t="s">
        <v>2891</v>
      </c>
      <c r="B258" s="427"/>
      <c r="C258" s="427"/>
      <c r="D258" s="86"/>
      <c r="E258" s="427"/>
      <c r="F258" s="86"/>
    </row>
    <row r="259" spans="1:8" x14ac:dyDescent="0.2">
      <c r="A259" s="86" t="s">
        <v>1517</v>
      </c>
      <c r="B259" s="399"/>
      <c r="C259" s="399"/>
      <c r="D259" s="86"/>
      <c r="E259" s="399"/>
      <c r="F259" s="86"/>
    </row>
    <row r="261" spans="1:8" x14ac:dyDescent="0.2">
      <c r="A261" s="76" t="s">
        <v>2999</v>
      </c>
    </row>
    <row r="264" spans="1:8" x14ac:dyDescent="0.2">
      <c r="A264" s="16" t="s">
        <v>2906</v>
      </c>
      <c r="B264" s="16"/>
      <c r="C264" s="16"/>
      <c r="D264" s="16"/>
      <c r="E264" s="16"/>
      <c r="F264" s="16"/>
      <c r="G264" s="16"/>
      <c r="H264" s="16"/>
    </row>
    <row r="277" spans="1:2" x14ac:dyDescent="0.2">
      <c r="A277" s="1" t="s">
        <v>341</v>
      </c>
    </row>
    <row r="279" spans="1:2" x14ac:dyDescent="0.2">
      <c r="A279" s="1" t="s">
        <v>3000</v>
      </c>
    </row>
    <row r="281" spans="1:2" x14ac:dyDescent="0.2">
      <c r="A281" s="1" t="s">
        <v>3001</v>
      </c>
    </row>
    <row r="282" spans="1:2" x14ac:dyDescent="0.2">
      <c r="B282" s="1" t="s">
        <v>3002</v>
      </c>
    </row>
    <row r="283" spans="1:2" x14ac:dyDescent="0.2">
      <c r="B283" s="1" t="s">
        <v>3003</v>
      </c>
    </row>
    <row r="284" spans="1:2" x14ac:dyDescent="0.2">
      <c r="B284" s="4" t="s">
        <v>3004</v>
      </c>
    </row>
    <row r="286" spans="1:2" x14ac:dyDescent="0.2">
      <c r="A286" s="1" t="s">
        <v>3005</v>
      </c>
    </row>
    <row r="287" spans="1:2" x14ac:dyDescent="0.2">
      <c r="A287" s="1" t="s">
        <v>3006</v>
      </c>
    </row>
    <row r="288" spans="1:2" x14ac:dyDescent="0.2">
      <c r="A288" s="1" t="s">
        <v>3007</v>
      </c>
    </row>
    <row r="289" spans="1:8" x14ac:dyDescent="0.2">
      <c r="A289" s="1" t="s">
        <v>3008</v>
      </c>
    </row>
    <row r="291" spans="1:8" x14ac:dyDescent="0.2">
      <c r="A291" s="1" t="s">
        <v>3009</v>
      </c>
    </row>
    <row r="293" spans="1:8" x14ac:dyDescent="0.2">
      <c r="A293" s="1" t="s">
        <v>3010</v>
      </c>
    </row>
    <row r="296" spans="1:8" x14ac:dyDescent="0.2">
      <c r="A296" s="16" t="s">
        <v>2907</v>
      </c>
      <c r="B296" s="16"/>
      <c r="C296" s="16"/>
      <c r="D296" s="16"/>
      <c r="E296" s="16"/>
      <c r="F296" s="16"/>
      <c r="G296" s="16"/>
      <c r="H296" s="16"/>
    </row>
    <row r="322" spans="1:8" x14ac:dyDescent="0.2">
      <c r="A322" s="16" t="s">
        <v>2907</v>
      </c>
      <c r="B322" s="16"/>
      <c r="C322" s="16"/>
      <c r="D322" s="16"/>
      <c r="E322" s="16"/>
      <c r="F322" s="16"/>
      <c r="G322" s="16"/>
      <c r="H322" s="16"/>
    </row>
    <row r="340" spans="1:8" x14ac:dyDescent="0.2">
      <c r="A340" s="16" t="s">
        <v>2907</v>
      </c>
      <c r="B340" s="16"/>
      <c r="C340" s="16"/>
      <c r="D340" s="16"/>
      <c r="E340" s="16"/>
      <c r="F340" s="16"/>
      <c r="G340" s="16"/>
      <c r="H340" s="16"/>
    </row>
  </sheetData>
  <mergeCells count="20">
    <mergeCell ref="L21:L22"/>
    <mergeCell ref="B203:B205"/>
    <mergeCell ref="C203:C205"/>
    <mergeCell ref="E203:E205"/>
    <mergeCell ref="B179:B181"/>
    <mergeCell ref="C179:C181"/>
    <mergeCell ref="E179:E181"/>
    <mergeCell ref="B107:B109"/>
    <mergeCell ref="C107:C109"/>
    <mergeCell ref="E107:E109"/>
    <mergeCell ref="C93:C95"/>
    <mergeCell ref="B93:B95"/>
    <mergeCell ref="E93:E95"/>
    <mergeCell ref="B100:B102"/>
    <mergeCell ref="C100:C102"/>
    <mergeCell ref="E100:E102"/>
    <mergeCell ref="F238:F239"/>
    <mergeCell ref="B257:B259"/>
    <mergeCell ref="C257:C259"/>
    <mergeCell ref="E257:E259"/>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970E4-C74F-4443-A0B8-186F221AE0E6}">
  <dimension ref="A1:N519"/>
  <sheetViews>
    <sheetView showGridLines="0" rightToLeft="1" topLeftCell="A240" zoomScale="363" workbookViewId="0">
      <selection activeCell="C113" sqref="C113:C117"/>
    </sheetView>
  </sheetViews>
  <sheetFormatPr baseColWidth="10" defaultColWidth="10.83203125" defaultRowHeight="16" x14ac:dyDescent="0.2"/>
  <cols>
    <col min="1" max="16384" width="10.83203125" style="1"/>
  </cols>
  <sheetData>
    <row r="1" spans="1:8" x14ac:dyDescent="0.2">
      <c r="A1" s="4" t="s">
        <v>9</v>
      </c>
      <c r="B1" s="4"/>
      <c r="C1" s="4"/>
      <c r="D1" s="4"/>
      <c r="E1" s="4"/>
      <c r="F1" s="4"/>
      <c r="G1" s="4"/>
      <c r="H1" s="14">
        <v>45735</v>
      </c>
    </row>
    <row r="2" spans="1:8" ht="17" thickBot="1" x14ac:dyDescent="0.25"/>
    <row r="3" spans="1:8" x14ac:dyDescent="0.2">
      <c r="A3" s="134" t="s">
        <v>10</v>
      </c>
      <c r="B3" s="135"/>
      <c r="C3" s="135"/>
      <c r="D3" s="135"/>
      <c r="E3" s="135"/>
      <c r="F3" s="135"/>
      <c r="G3" s="135"/>
      <c r="H3" s="136"/>
    </row>
    <row r="4" spans="1:8" x14ac:dyDescent="0.2">
      <c r="A4" s="8" t="s">
        <v>11</v>
      </c>
      <c r="H4" s="9"/>
    </row>
    <row r="5" spans="1:8" x14ac:dyDescent="0.2">
      <c r="A5" s="137" t="s">
        <v>12</v>
      </c>
      <c r="B5" s="4"/>
      <c r="C5" s="4"/>
      <c r="D5" s="4"/>
      <c r="E5" s="4"/>
      <c r="F5" s="4"/>
      <c r="G5" s="4"/>
      <c r="H5" s="138"/>
    </row>
    <row r="6" spans="1:8" x14ac:dyDescent="0.2">
      <c r="A6" s="137" t="s">
        <v>13</v>
      </c>
      <c r="B6" s="4"/>
      <c r="C6" s="4"/>
      <c r="D6" s="4"/>
      <c r="E6" s="4"/>
      <c r="F6" s="4"/>
      <c r="G6" s="4"/>
      <c r="H6" s="138"/>
    </row>
    <row r="7" spans="1:8" x14ac:dyDescent="0.2">
      <c r="A7" s="137" t="s">
        <v>14</v>
      </c>
      <c r="B7" s="4"/>
      <c r="C7" s="4"/>
      <c r="D7" s="4"/>
      <c r="E7" s="4"/>
      <c r="F7" s="4"/>
      <c r="G7" s="4"/>
      <c r="H7" s="138"/>
    </row>
    <row r="8" spans="1:8" ht="17" thickBot="1" x14ac:dyDescent="0.25">
      <c r="A8" s="10" t="s">
        <v>15</v>
      </c>
      <c r="B8" s="11"/>
      <c r="C8" s="11"/>
      <c r="D8" s="11"/>
      <c r="E8" s="11"/>
      <c r="F8" s="11"/>
      <c r="G8" s="11"/>
      <c r="H8" s="13"/>
    </row>
    <row r="9" spans="1:8" ht="17" thickBot="1" x14ac:dyDescent="0.25"/>
    <row r="10" spans="1:8" x14ac:dyDescent="0.2">
      <c r="A10" s="12" t="s">
        <v>1845</v>
      </c>
      <c r="B10" s="82"/>
      <c r="C10" s="82"/>
      <c r="D10" s="82"/>
      <c r="E10" s="82"/>
      <c r="F10" s="82"/>
      <c r="G10" s="82"/>
      <c r="H10" s="83"/>
    </row>
    <row r="11" spans="1:8" ht="17" thickBot="1" x14ac:dyDescent="0.25">
      <c r="A11" s="52" t="s">
        <v>1846</v>
      </c>
      <c r="B11" s="84"/>
      <c r="C11" s="84"/>
      <c r="D11" s="84"/>
      <c r="E11" s="84"/>
      <c r="F11" s="84"/>
      <c r="G11" s="84"/>
      <c r="H11" s="85"/>
    </row>
    <row r="13" spans="1:8" s="4" customFormat="1" x14ac:dyDescent="0.2">
      <c r="A13" s="16" t="s">
        <v>16</v>
      </c>
      <c r="B13" s="16"/>
      <c r="C13" s="16"/>
      <c r="D13" s="16"/>
      <c r="E13" s="16"/>
      <c r="F13" s="16"/>
      <c r="G13" s="16"/>
      <c r="H13" s="16"/>
    </row>
    <row r="14" spans="1:8" x14ac:dyDescent="0.2">
      <c r="A14" s="1" t="s">
        <v>1847</v>
      </c>
    </row>
    <row r="15" spans="1:8" x14ac:dyDescent="0.2">
      <c r="A15" s="1" t="s">
        <v>1848</v>
      </c>
    </row>
    <row r="16" spans="1:8" x14ac:dyDescent="0.2">
      <c r="A16" s="1" t="s">
        <v>17</v>
      </c>
    </row>
    <row r="17" spans="1:8" x14ac:dyDescent="0.2">
      <c r="A17" s="1" t="s">
        <v>18</v>
      </c>
    </row>
    <row r="18" spans="1:8" x14ac:dyDescent="0.2">
      <c r="A18" s="139" t="s">
        <v>1849</v>
      </c>
    </row>
    <row r="19" spans="1:8" x14ac:dyDescent="0.2">
      <c r="A19" s="139" t="s">
        <v>19</v>
      </c>
    </row>
    <row r="20" spans="1:8" x14ac:dyDescent="0.2">
      <c r="A20" s="139" t="s">
        <v>20</v>
      </c>
    </row>
    <row r="21" spans="1:8" x14ac:dyDescent="0.2">
      <c r="A21" s="139" t="s">
        <v>21</v>
      </c>
    </row>
    <row r="22" spans="1:8" x14ac:dyDescent="0.2">
      <c r="A22" s="139" t="s">
        <v>22</v>
      </c>
    </row>
    <row r="24" spans="1:8" x14ac:dyDescent="0.2">
      <c r="A24" s="1" t="s">
        <v>1850</v>
      </c>
    </row>
    <row r="26" spans="1:8" s="4" customFormat="1" x14ac:dyDescent="0.2">
      <c r="A26" s="16" t="s">
        <v>23</v>
      </c>
      <c r="B26" s="16"/>
      <c r="C26" s="16"/>
      <c r="D26" s="16"/>
      <c r="E26" s="16"/>
      <c r="F26" s="16"/>
      <c r="G26" s="16"/>
      <c r="H26" s="16"/>
    </row>
    <row r="27" spans="1:8" x14ac:dyDescent="0.2">
      <c r="A27" s="1" t="s">
        <v>24</v>
      </c>
    </row>
    <row r="28" spans="1:8" x14ac:dyDescent="0.2">
      <c r="A28" s="1" t="s">
        <v>25</v>
      </c>
    </row>
    <row r="29" spans="1:8" x14ac:dyDescent="0.2">
      <c r="A29" s="1" t="s">
        <v>26</v>
      </c>
    </row>
    <row r="30" spans="1:8" x14ac:dyDescent="0.2">
      <c r="A30" s="1" t="s">
        <v>27</v>
      </c>
    </row>
    <row r="32" spans="1:8" x14ac:dyDescent="0.2">
      <c r="C32" s="1" t="s">
        <v>28</v>
      </c>
    </row>
    <row r="33" spans="1:9" x14ac:dyDescent="0.2">
      <c r="C33" s="3" t="s">
        <v>29</v>
      </c>
      <c r="G33" s="3" t="s">
        <v>29</v>
      </c>
    </row>
    <row r="35" spans="1:9" x14ac:dyDescent="0.2">
      <c r="D35" s="17" t="s">
        <v>30</v>
      </c>
      <c r="H35" s="17" t="s">
        <v>30</v>
      </c>
      <c r="I35" s="1" t="s">
        <v>31</v>
      </c>
    </row>
    <row r="36" spans="1:9" x14ac:dyDescent="0.2">
      <c r="I36" s="1" t="s">
        <v>32</v>
      </c>
    </row>
    <row r="39" spans="1:9" x14ac:dyDescent="0.2">
      <c r="A39" s="3" t="s">
        <v>33</v>
      </c>
      <c r="E39" s="3" t="s">
        <v>33</v>
      </c>
    </row>
    <row r="40" spans="1:9" x14ac:dyDescent="0.2">
      <c r="A40" s="3" t="s">
        <v>34</v>
      </c>
      <c r="B40" s="3" t="s">
        <v>35</v>
      </c>
      <c r="F40" s="3" t="s">
        <v>35</v>
      </c>
    </row>
    <row r="41" spans="1:9" x14ac:dyDescent="0.2">
      <c r="B41" s="76" t="s">
        <v>36</v>
      </c>
      <c r="F41" s="53" t="s">
        <v>37</v>
      </c>
    </row>
    <row r="42" spans="1:9" x14ac:dyDescent="0.2">
      <c r="B42" s="76" t="s">
        <v>38</v>
      </c>
      <c r="F42" s="53" t="s">
        <v>39</v>
      </c>
    </row>
    <row r="43" spans="1:9" x14ac:dyDescent="0.2">
      <c r="B43" s="76" t="s">
        <v>40</v>
      </c>
      <c r="F43" s="53" t="s">
        <v>41</v>
      </c>
    </row>
    <row r="44" spans="1:9" x14ac:dyDescent="0.2">
      <c r="B44" s="76" t="s">
        <v>42</v>
      </c>
      <c r="F44" s="53" t="s">
        <v>43</v>
      </c>
    </row>
    <row r="46" spans="1:9" x14ac:dyDescent="0.2">
      <c r="A46" s="76" t="s">
        <v>1851</v>
      </c>
    </row>
    <row r="47" spans="1:9" x14ac:dyDescent="0.2">
      <c r="A47" s="76" t="s">
        <v>1852</v>
      </c>
    </row>
    <row r="48" spans="1:9" x14ac:dyDescent="0.2">
      <c r="A48" s="76" t="s">
        <v>1853</v>
      </c>
    </row>
    <row r="49" spans="1:12" x14ac:dyDescent="0.2">
      <c r="A49" s="76" t="s">
        <v>1854</v>
      </c>
    </row>
    <row r="51" spans="1:12" x14ac:dyDescent="0.2">
      <c r="A51" s="53" t="s">
        <v>1855</v>
      </c>
    </row>
    <row r="52" spans="1:12" x14ac:dyDescent="0.2">
      <c r="A52" s="53" t="s">
        <v>1856</v>
      </c>
    </row>
    <row r="53" spans="1:12" ht="17" thickBot="1" x14ac:dyDescent="0.25"/>
    <row r="54" spans="1:12" x14ac:dyDescent="0.2">
      <c r="A54" s="5" t="s">
        <v>44</v>
      </c>
      <c r="B54" s="6"/>
      <c r="C54" s="6"/>
      <c r="D54" s="6"/>
      <c r="E54" s="6"/>
      <c r="F54" s="6"/>
      <c r="G54" s="6"/>
      <c r="H54" s="7"/>
    </row>
    <row r="55" spans="1:12" x14ac:dyDescent="0.2">
      <c r="A55" s="8" t="s">
        <v>1857</v>
      </c>
      <c r="H55" s="9"/>
    </row>
    <row r="56" spans="1:12" x14ac:dyDescent="0.2">
      <c r="A56" s="8" t="s">
        <v>45</v>
      </c>
      <c r="H56" s="9"/>
    </row>
    <row r="57" spans="1:12" x14ac:dyDescent="0.2">
      <c r="A57" s="8" t="s">
        <v>46</v>
      </c>
      <c r="H57" s="9"/>
    </row>
    <row r="58" spans="1:12" x14ac:dyDescent="0.2">
      <c r="A58" s="8" t="s">
        <v>47</v>
      </c>
      <c r="H58" s="9"/>
    </row>
    <row r="59" spans="1:12" x14ac:dyDescent="0.2">
      <c r="A59" s="8" t="s">
        <v>1858</v>
      </c>
      <c r="H59" s="9"/>
    </row>
    <row r="60" spans="1:12" ht="17" thickBot="1" x14ac:dyDescent="0.25">
      <c r="A60" s="10" t="s">
        <v>48</v>
      </c>
      <c r="B60" s="11"/>
      <c r="C60" s="11"/>
      <c r="D60" s="11"/>
      <c r="E60" s="11"/>
      <c r="F60" s="11"/>
      <c r="G60" s="11"/>
      <c r="H60" s="13"/>
    </row>
    <row r="62" spans="1:12" x14ac:dyDescent="0.2">
      <c r="A62" s="1" t="s">
        <v>49</v>
      </c>
    </row>
    <row r="63" spans="1:12" x14ac:dyDescent="0.2">
      <c r="A63" s="3"/>
      <c r="B63" s="3"/>
      <c r="C63" s="3" t="s">
        <v>29</v>
      </c>
      <c r="E63" s="3"/>
      <c r="F63" s="3"/>
      <c r="G63" s="3" t="s">
        <v>29</v>
      </c>
      <c r="J63" s="3"/>
      <c r="K63" s="3"/>
      <c r="L63" s="3" t="s">
        <v>29</v>
      </c>
    </row>
    <row r="64" spans="1:12" x14ac:dyDescent="0.2">
      <c r="A64" s="3"/>
      <c r="B64" s="3"/>
      <c r="C64" s="3"/>
      <c r="E64" s="3"/>
      <c r="F64" s="3"/>
      <c r="G64" s="3"/>
      <c r="J64" s="3"/>
      <c r="K64" s="3"/>
      <c r="L64" s="3"/>
    </row>
    <row r="65" spans="1:12" x14ac:dyDescent="0.2">
      <c r="A65" s="3"/>
      <c r="B65" s="3"/>
      <c r="C65" s="3"/>
      <c r="E65" s="3"/>
      <c r="F65" s="3"/>
      <c r="G65" s="3"/>
      <c r="J65" s="3"/>
      <c r="K65" s="3"/>
      <c r="L65" s="3"/>
    </row>
    <row r="66" spans="1:12" x14ac:dyDescent="0.2">
      <c r="A66" s="3"/>
      <c r="B66" s="3"/>
      <c r="C66" s="3"/>
      <c r="E66" s="3"/>
      <c r="F66" s="3"/>
      <c r="G66" s="3"/>
      <c r="J66" s="3"/>
      <c r="K66" s="3"/>
      <c r="L66" s="3"/>
    </row>
    <row r="67" spans="1:12" x14ac:dyDescent="0.2">
      <c r="A67" s="3"/>
      <c r="B67" s="3"/>
      <c r="C67" s="3"/>
      <c r="E67" s="3"/>
      <c r="F67" s="3"/>
      <c r="G67" s="3"/>
      <c r="J67" s="3"/>
      <c r="K67" s="3"/>
      <c r="L67" s="3"/>
    </row>
    <row r="68" spans="1:12" x14ac:dyDescent="0.2">
      <c r="A68" s="3"/>
      <c r="B68" s="3"/>
      <c r="C68" s="3"/>
      <c r="E68" s="3"/>
      <c r="F68" s="3"/>
      <c r="G68" s="3"/>
      <c r="J68" s="3"/>
      <c r="K68" s="3"/>
      <c r="L68" s="3"/>
    </row>
    <row r="69" spans="1:12" x14ac:dyDescent="0.2">
      <c r="A69" s="3" t="s">
        <v>33</v>
      </c>
      <c r="B69" s="3"/>
      <c r="C69" s="3"/>
      <c r="E69" s="3" t="s">
        <v>33</v>
      </c>
      <c r="F69" s="3"/>
      <c r="G69" s="3"/>
      <c r="J69" s="3" t="s">
        <v>33</v>
      </c>
      <c r="K69" s="3"/>
      <c r="L69" s="3"/>
    </row>
    <row r="71" spans="1:12" x14ac:dyDescent="0.2">
      <c r="A71" s="1" t="s">
        <v>50</v>
      </c>
      <c r="F71" s="1" t="s">
        <v>51</v>
      </c>
      <c r="K71" s="1" t="s">
        <v>52</v>
      </c>
    </row>
    <row r="72" spans="1:12" x14ac:dyDescent="0.2">
      <c r="A72" s="1" t="s">
        <v>1859</v>
      </c>
      <c r="F72" s="1" t="s">
        <v>53</v>
      </c>
      <c r="K72" s="1" t="s">
        <v>54</v>
      </c>
    </row>
    <row r="73" spans="1:12" x14ac:dyDescent="0.2">
      <c r="F73" s="1" t="s">
        <v>55</v>
      </c>
      <c r="K73" s="1" t="s">
        <v>56</v>
      </c>
    </row>
    <row r="74" spans="1:12" x14ac:dyDescent="0.2">
      <c r="F74" s="1" t="s">
        <v>57</v>
      </c>
    </row>
    <row r="76" spans="1:12" x14ac:dyDescent="0.2">
      <c r="A76" s="3"/>
      <c r="B76" s="3"/>
      <c r="C76" s="3" t="s">
        <v>29</v>
      </c>
    </row>
    <row r="77" spans="1:12" x14ac:dyDescent="0.2">
      <c r="A77" s="3"/>
      <c r="B77" s="3"/>
      <c r="C77" s="3"/>
    </row>
    <row r="78" spans="1:12" x14ac:dyDescent="0.2">
      <c r="A78" s="3"/>
      <c r="B78" s="3"/>
      <c r="C78" s="3"/>
    </row>
    <row r="79" spans="1:12" x14ac:dyDescent="0.2">
      <c r="A79" s="3"/>
      <c r="B79" s="3"/>
      <c r="C79" s="3"/>
    </row>
    <row r="80" spans="1:12" x14ac:dyDescent="0.2">
      <c r="A80" s="3"/>
      <c r="B80" s="3"/>
      <c r="C80" s="3"/>
    </row>
    <row r="81" spans="1:8" x14ac:dyDescent="0.2">
      <c r="A81" s="3"/>
      <c r="B81" s="3"/>
      <c r="C81" s="3"/>
    </row>
    <row r="82" spans="1:8" x14ac:dyDescent="0.2">
      <c r="A82" s="3" t="s">
        <v>33</v>
      </c>
      <c r="B82" s="3"/>
      <c r="C82" s="3"/>
    </row>
    <row r="84" spans="1:8" x14ac:dyDescent="0.2">
      <c r="A84" s="1" t="s">
        <v>58</v>
      </c>
    </row>
    <row r="85" spans="1:8" x14ac:dyDescent="0.2">
      <c r="A85" s="1" t="s">
        <v>59</v>
      </c>
    </row>
    <row r="86" spans="1:8" x14ac:dyDescent="0.2">
      <c r="A86" s="1" t="s">
        <v>60</v>
      </c>
    </row>
    <row r="88" spans="1:8" s="4" customFormat="1" x14ac:dyDescent="0.2">
      <c r="A88" s="16" t="s">
        <v>61</v>
      </c>
      <c r="B88" s="16"/>
      <c r="C88" s="16"/>
      <c r="D88" s="16"/>
      <c r="E88" s="16"/>
      <c r="F88" s="16"/>
      <c r="G88" s="16"/>
      <c r="H88" s="16"/>
    </row>
    <row r="89" spans="1:8" s="4" customFormat="1" x14ac:dyDescent="0.2">
      <c r="A89" s="1" t="s">
        <v>62</v>
      </c>
      <c r="B89" s="1"/>
      <c r="C89" s="1"/>
      <c r="D89" s="1"/>
      <c r="E89" s="1"/>
      <c r="F89" s="1"/>
      <c r="G89" s="1"/>
      <c r="H89" s="1"/>
    </row>
    <row r="90" spans="1:8" s="4" customFormat="1" x14ac:dyDescent="0.2">
      <c r="A90" s="1" t="s">
        <v>63</v>
      </c>
      <c r="B90" s="1"/>
      <c r="C90" s="1"/>
      <c r="D90" s="1"/>
      <c r="E90" s="1"/>
      <c r="F90" s="1"/>
      <c r="G90" s="1"/>
      <c r="H90" s="1"/>
    </row>
    <row r="91" spans="1:8" x14ac:dyDescent="0.2">
      <c r="A91" s="1" t="s">
        <v>64</v>
      </c>
      <c r="E91" s="1" t="s">
        <v>65</v>
      </c>
      <c r="F91" s="1" t="s">
        <v>66</v>
      </c>
    </row>
    <row r="92" spans="1:8" x14ac:dyDescent="0.2">
      <c r="A92" s="1" t="s">
        <v>67</v>
      </c>
      <c r="E92" s="1" t="s">
        <v>68</v>
      </c>
      <c r="F92" s="1" t="s">
        <v>69</v>
      </c>
    </row>
    <row r="93" spans="1:8" x14ac:dyDescent="0.2">
      <c r="A93" s="1" t="s">
        <v>70</v>
      </c>
      <c r="E93" s="1" t="s">
        <v>71</v>
      </c>
      <c r="F93" s="1" t="s">
        <v>72</v>
      </c>
    </row>
    <row r="94" spans="1:8" x14ac:dyDescent="0.2">
      <c r="A94" s="1" t="s">
        <v>73</v>
      </c>
      <c r="E94" s="1" t="s">
        <v>74</v>
      </c>
      <c r="F94" s="1" t="s">
        <v>75</v>
      </c>
    </row>
    <row r="95" spans="1:8" x14ac:dyDescent="0.2">
      <c r="A95" s="1" t="s">
        <v>76</v>
      </c>
      <c r="E95" s="1" t="s">
        <v>77</v>
      </c>
      <c r="F95" s="1" t="s">
        <v>78</v>
      </c>
    </row>
    <row r="96" spans="1:8" x14ac:dyDescent="0.2">
      <c r="A96" s="1" t="s">
        <v>79</v>
      </c>
      <c r="E96" s="1" t="s">
        <v>80</v>
      </c>
      <c r="F96" s="1" t="s">
        <v>81</v>
      </c>
    </row>
    <row r="98" spans="1:8" x14ac:dyDescent="0.2">
      <c r="A98" s="1" t="s">
        <v>82</v>
      </c>
    </row>
    <row r="99" spans="1:8" x14ac:dyDescent="0.2">
      <c r="A99" s="1" t="s">
        <v>83</v>
      </c>
    </row>
    <row r="100" spans="1:8" x14ac:dyDescent="0.2">
      <c r="A100" s="3" t="s">
        <v>30</v>
      </c>
      <c r="B100" s="1" t="s">
        <v>84</v>
      </c>
    </row>
    <row r="101" spans="1:8" x14ac:dyDescent="0.2">
      <c r="A101" s="3" t="s">
        <v>85</v>
      </c>
      <c r="B101" s="1" t="s">
        <v>86</v>
      </c>
    </row>
    <row r="102" spans="1:8" x14ac:dyDescent="0.2">
      <c r="A102" s="3" t="s">
        <v>35</v>
      </c>
      <c r="B102" s="1" t="s">
        <v>87</v>
      </c>
    </row>
    <row r="103" spans="1:8" x14ac:dyDescent="0.2">
      <c r="A103" s="3" t="s">
        <v>88</v>
      </c>
      <c r="B103" s="1" t="s">
        <v>89</v>
      </c>
    </row>
    <row r="104" spans="1:8" x14ac:dyDescent="0.2">
      <c r="A104" s="3" t="s">
        <v>90</v>
      </c>
      <c r="B104" s="1" t="s">
        <v>91</v>
      </c>
    </row>
    <row r="105" spans="1:8" x14ac:dyDescent="0.2">
      <c r="A105" s="3" t="s">
        <v>92</v>
      </c>
      <c r="B105" s="1" t="s">
        <v>93</v>
      </c>
    </row>
    <row r="107" spans="1:8" x14ac:dyDescent="0.2">
      <c r="A107" s="16" t="s">
        <v>94</v>
      </c>
      <c r="B107" s="2"/>
      <c r="C107" s="2"/>
      <c r="D107" s="2"/>
      <c r="E107" s="2"/>
      <c r="F107" s="2"/>
      <c r="G107" s="2"/>
      <c r="H107" s="2"/>
    </row>
    <row r="108" spans="1:8" x14ac:dyDescent="0.2">
      <c r="A108" s="1" t="s">
        <v>95</v>
      </c>
      <c r="F108" s="1" t="s">
        <v>3014</v>
      </c>
      <c r="H108" s="1" t="s">
        <v>3015</v>
      </c>
    </row>
    <row r="109" spans="1:8" x14ac:dyDescent="0.2">
      <c r="F109" s="1" t="s">
        <v>3016</v>
      </c>
      <c r="H109" s="3" t="s">
        <v>3017</v>
      </c>
    </row>
    <row r="110" spans="1:8" x14ac:dyDescent="0.2">
      <c r="A110" s="1" t="s">
        <v>96</v>
      </c>
      <c r="H110" s="3"/>
    </row>
    <row r="112" spans="1:8" x14ac:dyDescent="0.2">
      <c r="A112" s="15" t="s">
        <v>98</v>
      </c>
      <c r="B112" s="15" t="s">
        <v>99</v>
      </c>
      <c r="C112" s="15" t="s">
        <v>100</v>
      </c>
    </row>
    <row r="113" spans="1:6" x14ac:dyDescent="0.2">
      <c r="A113" s="15" t="s">
        <v>101</v>
      </c>
      <c r="B113" s="15">
        <v>0</v>
      </c>
      <c r="C113" s="15">
        <v>150</v>
      </c>
    </row>
    <row r="114" spans="1:6" x14ac:dyDescent="0.2">
      <c r="A114" s="15" t="s">
        <v>102</v>
      </c>
      <c r="B114" s="15">
        <v>100</v>
      </c>
      <c r="C114" s="15">
        <v>100</v>
      </c>
    </row>
    <row r="115" spans="1:6" x14ac:dyDescent="0.2">
      <c r="A115" s="15" t="s">
        <v>103</v>
      </c>
      <c r="B115" s="15">
        <v>160</v>
      </c>
      <c r="C115" s="15">
        <v>40</v>
      </c>
    </row>
    <row r="116" spans="1:6" x14ac:dyDescent="0.2">
      <c r="A116" s="15" t="s">
        <v>104</v>
      </c>
      <c r="B116" s="15">
        <v>170</v>
      </c>
      <c r="C116" s="15">
        <v>0</v>
      </c>
    </row>
    <row r="118" spans="1:6" x14ac:dyDescent="0.2">
      <c r="A118" s="1" t="s">
        <v>105</v>
      </c>
    </row>
    <row r="119" spans="1:6" x14ac:dyDescent="0.2">
      <c r="A119" s="1" t="s">
        <v>106</v>
      </c>
      <c r="E119" s="18"/>
    </row>
    <row r="120" spans="1:6" x14ac:dyDescent="0.2">
      <c r="A120" s="1" t="s">
        <v>108</v>
      </c>
    </row>
    <row r="121" spans="1:6" x14ac:dyDescent="0.2">
      <c r="A121" s="1" t="s">
        <v>109</v>
      </c>
    </row>
    <row r="122" spans="1:6" x14ac:dyDescent="0.2">
      <c r="A122" s="1" t="s">
        <v>118</v>
      </c>
    </row>
    <row r="123" spans="1:6" x14ac:dyDescent="0.2">
      <c r="A123" s="1" t="s">
        <v>110</v>
      </c>
    </row>
    <row r="124" spans="1:6" x14ac:dyDescent="0.2">
      <c r="A124" s="1" t="s">
        <v>1860</v>
      </c>
      <c r="F124" s="1" t="s">
        <v>1862</v>
      </c>
    </row>
    <row r="125" spans="1:6" x14ac:dyDescent="0.2">
      <c r="A125" s="1" t="s">
        <v>111</v>
      </c>
    </row>
    <row r="126" spans="1:6" x14ac:dyDescent="0.2">
      <c r="A126" s="1" t="s">
        <v>1861</v>
      </c>
      <c r="F126" s="1" t="s">
        <v>1863</v>
      </c>
    </row>
    <row r="127" spans="1:6" x14ac:dyDescent="0.2">
      <c r="A127" s="1" t="s">
        <v>113</v>
      </c>
      <c r="F127" s="1" t="s">
        <v>1864</v>
      </c>
    </row>
    <row r="128" spans="1:6" x14ac:dyDescent="0.2">
      <c r="A128" s="1" t="s">
        <v>114</v>
      </c>
    </row>
    <row r="129" spans="1:6" x14ac:dyDescent="0.2">
      <c r="F129" s="1" t="s">
        <v>1865</v>
      </c>
    </row>
    <row r="131" spans="1:6" x14ac:dyDescent="0.2">
      <c r="F131" s="1" t="s">
        <v>1866</v>
      </c>
    </row>
    <row r="132" spans="1:6" x14ac:dyDescent="0.2">
      <c r="A132" s="1" t="s">
        <v>108</v>
      </c>
    </row>
    <row r="133" spans="1:6" x14ac:dyDescent="0.2">
      <c r="A133" s="1" t="s">
        <v>115</v>
      </c>
    </row>
    <row r="134" spans="1:6" x14ac:dyDescent="0.2">
      <c r="A134" s="1" t="s">
        <v>116</v>
      </c>
    </row>
    <row r="135" spans="1:6" x14ac:dyDescent="0.2">
      <c r="D135" s="3" t="s">
        <v>29</v>
      </c>
    </row>
    <row r="136" spans="1:6" x14ac:dyDescent="0.2">
      <c r="D136" s="3" t="s">
        <v>97</v>
      </c>
    </row>
    <row r="145" spans="1:4" x14ac:dyDescent="0.2">
      <c r="A145" s="18" t="s">
        <v>107</v>
      </c>
    </row>
    <row r="148" spans="1:4" x14ac:dyDescent="0.2">
      <c r="A148" s="1" t="s">
        <v>109</v>
      </c>
    </row>
    <row r="149" spans="1:4" x14ac:dyDescent="0.2">
      <c r="A149" s="1" t="s">
        <v>117</v>
      </c>
    </row>
    <row r="150" spans="1:4" x14ac:dyDescent="0.2">
      <c r="D150" s="3" t="s">
        <v>29</v>
      </c>
    </row>
    <row r="151" spans="1:4" x14ac:dyDescent="0.2">
      <c r="D151" s="3" t="s">
        <v>97</v>
      </c>
    </row>
    <row r="160" spans="1:4" x14ac:dyDescent="0.2">
      <c r="A160" s="18" t="s">
        <v>107</v>
      </c>
    </row>
    <row r="163" spans="1:10" x14ac:dyDescent="0.2">
      <c r="A163" s="1" t="s">
        <v>118</v>
      </c>
    </row>
    <row r="164" spans="1:10" x14ac:dyDescent="0.2">
      <c r="A164" s="1" t="s">
        <v>119</v>
      </c>
    </row>
    <row r="165" spans="1:10" x14ac:dyDescent="0.2">
      <c r="F165" s="1" t="s">
        <v>120</v>
      </c>
      <c r="J165" s="1" t="s">
        <v>121</v>
      </c>
    </row>
    <row r="166" spans="1:10" x14ac:dyDescent="0.2">
      <c r="D166" s="3" t="s">
        <v>29</v>
      </c>
      <c r="F166" s="1" t="s">
        <v>122</v>
      </c>
      <c r="J166" s="1" t="s">
        <v>123</v>
      </c>
    </row>
    <row r="167" spans="1:10" x14ac:dyDescent="0.2">
      <c r="D167" s="3" t="s">
        <v>97</v>
      </c>
    </row>
    <row r="168" spans="1:10" x14ac:dyDescent="0.2">
      <c r="F168" s="1" t="s">
        <v>124</v>
      </c>
    </row>
    <row r="169" spans="1:10" x14ac:dyDescent="0.2">
      <c r="J169" s="1" t="s">
        <v>125</v>
      </c>
    </row>
    <row r="173" spans="1:10" x14ac:dyDescent="0.2">
      <c r="F173" s="1" t="s">
        <v>126</v>
      </c>
    </row>
    <row r="174" spans="1:10" x14ac:dyDescent="0.2">
      <c r="F174" s="1" t="s">
        <v>127</v>
      </c>
    </row>
    <row r="175" spans="1:10" x14ac:dyDescent="0.2">
      <c r="F175" s="1" t="s">
        <v>128</v>
      </c>
    </row>
    <row r="176" spans="1:10" x14ac:dyDescent="0.2">
      <c r="A176" s="18" t="s">
        <v>107</v>
      </c>
      <c r="F176" s="1" t="s">
        <v>129</v>
      </c>
    </row>
    <row r="177" spans="1:7" x14ac:dyDescent="0.2">
      <c r="F177" s="1" t="s">
        <v>130</v>
      </c>
    </row>
    <row r="179" spans="1:7" x14ac:dyDescent="0.2">
      <c r="A179" s="1" t="s">
        <v>131</v>
      </c>
    </row>
    <row r="180" spans="1:7" x14ac:dyDescent="0.2">
      <c r="A180" s="1" t="s">
        <v>132</v>
      </c>
    </row>
    <row r="182" spans="1:7" x14ac:dyDescent="0.2">
      <c r="E182" s="390">
        <f>110/160</f>
        <v>0.6875</v>
      </c>
    </row>
    <row r="183" spans="1:7" x14ac:dyDescent="0.2">
      <c r="E183" s="390"/>
    </row>
    <row r="185" spans="1:7" x14ac:dyDescent="0.2">
      <c r="A185" s="1" t="s">
        <v>133</v>
      </c>
    </row>
    <row r="187" spans="1:7" x14ac:dyDescent="0.2">
      <c r="G187" s="1" t="s">
        <v>134</v>
      </c>
    </row>
    <row r="189" spans="1:7" x14ac:dyDescent="0.2">
      <c r="C189" s="19">
        <v>0.5</v>
      </c>
      <c r="G189" s="1" t="s">
        <v>135</v>
      </c>
    </row>
    <row r="191" spans="1:7" x14ac:dyDescent="0.2">
      <c r="A191" s="1" t="s">
        <v>112</v>
      </c>
    </row>
    <row r="192" spans="1:7" x14ac:dyDescent="0.2">
      <c r="A192" s="1" t="s">
        <v>136</v>
      </c>
    </row>
    <row r="193" spans="1:9" x14ac:dyDescent="0.2">
      <c r="A193" s="1" t="s">
        <v>137</v>
      </c>
    </row>
    <row r="194" spans="1:9" x14ac:dyDescent="0.2">
      <c r="A194" s="1" t="s">
        <v>138</v>
      </c>
    </row>
    <row r="196" spans="1:9" x14ac:dyDescent="0.2">
      <c r="D196" s="3" t="s">
        <v>97</v>
      </c>
    </row>
    <row r="197" spans="1:9" x14ac:dyDescent="0.2">
      <c r="F197" s="1" t="s">
        <v>139</v>
      </c>
    </row>
    <row r="198" spans="1:9" x14ac:dyDescent="0.2">
      <c r="F198" s="1" t="s">
        <v>140</v>
      </c>
    </row>
    <row r="200" spans="1:9" x14ac:dyDescent="0.2">
      <c r="H200" s="1" t="s">
        <v>141</v>
      </c>
    </row>
    <row r="202" spans="1:9" x14ac:dyDescent="0.2">
      <c r="F202" s="1" t="s">
        <v>142</v>
      </c>
    </row>
    <row r="203" spans="1:9" x14ac:dyDescent="0.2">
      <c r="G203" s="1">
        <v>70</v>
      </c>
      <c r="H203" s="1" t="s">
        <v>143</v>
      </c>
    </row>
    <row r="205" spans="1:9" x14ac:dyDescent="0.2">
      <c r="A205" s="18" t="s">
        <v>107</v>
      </c>
      <c r="F205" s="16" t="s">
        <v>144</v>
      </c>
      <c r="G205" s="16"/>
      <c r="H205" s="16"/>
      <c r="I205" s="16"/>
    </row>
    <row r="206" spans="1:9" x14ac:dyDescent="0.2">
      <c r="F206" s="16" t="s">
        <v>145</v>
      </c>
      <c r="G206" s="16"/>
      <c r="H206" s="16"/>
      <c r="I206" s="16"/>
    </row>
    <row r="209" spans="1:7" x14ac:dyDescent="0.2">
      <c r="A209" s="1" t="s">
        <v>146</v>
      </c>
    </row>
    <row r="210" spans="1:7" x14ac:dyDescent="0.2">
      <c r="A210" s="1" t="s">
        <v>147</v>
      </c>
    </row>
    <row r="212" spans="1:7" x14ac:dyDescent="0.2">
      <c r="E212" s="19">
        <v>0.7</v>
      </c>
    </row>
    <row r="214" spans="1:7" x14ac:dyDescent="0.2">
      <c r="A214" s="1" t="s">
        <v>114</v>
      </c>
    </row>
    <row r="215" spans="1:7" x14ac:dyDescent="0.2">
      <c r="A215" s="1" t="s">
        <v>148</v>
      </c>
    </row>
    <row r="216" spans="1:7" x14ac:dyDescent="0.2">
      <c r="A216" s="1" t="s">
        <v>149</v>
      </c>
    </row>
    <row r="217" spans="1:7" x14ac:dyDescent="0.2">
      <c r="A217" s="1" t="s">
        <v>150</v>
      </c>
    </row>
    <row r="218" spans="1:7" x14ac:dyDescent="0.2">
      <c r="A218" s="1" t="s">
        <v>151</v>
      </c>
    </row>
    <row r="221" spans="1:7" x14ac:dyDescent="0.2">
      <c r="E221" s="3" t="s">
        <v>97</v>
      </c>
    </row>
    <row r="222" spans="1:7" x14ac:dyDescent="0.2">
      <c r="G222" s="1" t="s">
        <v>152</v>
      </c>
    </row>
    <row r="226" spans="1:9" x14ac:dyDescent="0.2">
      <c r="G226" s="1" t="s">
        <v>153</v>
      </c>
    </row>
    <row r="230" spans="1:9" x14ac:dyDescent="0.2">
      <c r="B230" s="18" t="s">
        <v>107</v>
      </c>
      <c r="G230" s="1" t="s">
        <v>154</v>
      </c>
    </row>
    <row r="231" spans="1:9" x14ac:dyDescent="0.2">
      <c r="G231" s="1" t="s">
        <v>155</v>
      </c>
    </row>
    <row r="232" spans="1:9" x14ac:dyDescent="0.2">
      <c r="G232" s="1" t="s">
        <v>156</v>
      </c>
    </row>
    <row r="234" spans="1:9" x14ac:dyDescent="0.2">
      <c r="G234" s="16" t="s">
        <v>157</v>
      </c>
      <c r="H234" s="16"/>
      <c r="I234" s="16"/>
    </row>
    <row r="235" spans="1:9" x14ac:dyDescent="0.2">
      <c r="G235" s="4"/>
      <c r="H235" s="4"/>
      <c r="I235" s="4"/>
    </row>
    <row r="236" spans="1:9" x14ac:dyDescent="0.2">
      <c r="A236" s="16" t="s">
        <v>1867</v>
      </c>
      <c r="B236" s="2"/>
      <c r="C236" s="2"/>
      <c r="D236" s="2"/>
      <c r="E236" s="2"/>
      <c r="F236" s="2"/>
      <c r="G236" s="2"/>
      <c r="H236" s="2"/>
    </row>
    <row r="239" spans="1:9" x14ac:dyDescent="0.2">
      <c r="I239" s="4" t="s">
        <v>158</v>
      </c>
    </row>
    <row r="240" spans="1:9" x14ac:dyDescent="0.2">
      <c r="I240" s="4" t="s">
        <v>159</v>
      </c>
    </row>
    <row r="242" spans="9:12" x14ac:dyDescent="0.2">
      <c r="L242" s="3" t="s">
        <v>160</v>
      </c>
    </row>
    <row r="243" spans="9:12" x14ac:dyDescent="0.2">
      <c r="L243" s="3" t="s">
        <v>29</v>
      </c>
    </row>
    <row r="256" spans="9:12" x14ac:dyDescent="0.2">
      <c r="I256" s="1" t="s">
        <v>161</v>
      </c>
    </row>
    <row r="257" spans="1:14" x14ac:dyDescent="0.2">
      <c r="I257" s="17" t="s">
        <v>33</v>
      </c>
    </row>
    <row r="259" spans="1:14" x14ac:dyDescent="0.2">
      <c r="I259" s="1" t="s">
        <v>64</v>
      </c>
      <c r="M259" s="1" t="s">
        <v>65</v>
      </c>
      <c r="N259" s="1" t="s">
        <v>66</v>
      </c>
    </row>
    <row r="260" spans="1:14" x14ac:dyDescent="0.2">
      <c r="I260" s="1" t="s">
        <v>67</v>
      </c>
      <c r="M260" s="1" t="s">
        <v>68</v>
      </c>
      <c r="N260" s="1" t="s">
        <v>69</v>
      </c>
    </row>
    <row r="261" spans="1:14" x14ac:dyDescent="0.2">
      <c r="I261" s="1" t="s">
        <v>70</v>
      </c>
      <c r="M261" s="1" t="s">
        <v>71</v>
      </c>
      <c r="N261" s="1" t="s">
        <v>72</v>
      </c>
    </row>
    <row r="262" spans="1:14" x14ac:dyDescent="0.2">
      <c r="I262" s="1" t="s">
        <v>73</v>
      </c>
      <c r="M262" s="1" t="s">
        <v>74</v>
      </c>
      <c r="N262" s="1" t="s">
        <v>75</v>
      </c>
    </row>
    <row r="263" spans="1:14" x14ac:dyDescent="0.2">
      <c r="I263" s="1" t="s">
        <v>76</v>
      </c>
      <c r="M263" s="1" t="s">
        <v>77</v>
      </c>
      <c r="N263" s="1" t="s">
        <v>78</v>
      </c>
    </row>
    <row r="264" spans="1:14" x14ac:dyDescent="0.2">
      <c r="I264" s="1" t="s">
        <v>79</v>
      </c>
      <c r="M264" s="1" t="s">
        <v>80</v>
      </c>
      <c r="N264" s="1" t="s">
        <v>81</v>
      </c>
    </row>
    <row r="265" spans="1:14" ht="51" x14ac:dyDescent="0.2">
      <c r="B265" s="15" t="s">
        <v>162</v>
      </c>
      <c r="C265" s="15" t="s">
        <v>163</v>
      </c>
      <c r="D265" s="20" t="s">
        <v>164</v>
      </c>
      <c r="E265" s="20" t="s">
        <v>165</v>
      </c>
    </row>
    <row r="266" spans="1:14" x14ac:dyDescent="0.2">
      <c r="B266" s="15" t="s">
        <v>166</v>
      </c>
      <c r="C266" s="15" t="s">
        <v>101</v>
      </c>
      <c r="D266" s="15">
        <f>140-0</f>
        <v>140</v>
      </c>
      <c r="E266" s="15">
        <f>D266/200</f>
        <v>0.7</v>
      </c>
    </row>
    <row r="267" spans="1:14" x14ac:dyDescent="0.2">
      <c r="B267" s="15" t="s">
        <v>166</v>
      </c>
      <c r="C267" s="15" t="s">
        <v>103</v>
      </c>
      <c r="D267" s="15">
        <f>140-80</f>
        <v>60</v>
      </c>
      <c r="E267" s="15">
        <f>D267/150</f>
        <v>0.4</v>
      </c>
    </row>
    <row r="268" spans="1:14" x14ac:dyDescent="0.2">
      <c r="B268" s="15" t="s">
        <v>166</v>
      </c>
      <c r="C268" s="15" t="s">
        <v>104</v>
      </c>
      <c r="D268" s="15">
        <f>140-110</f>
        <v>30</v>
      </c>
      <c r="E268" s="21">
        <f>D268/110</f>
        <v>0.27272727272727271</v>
      </c>
    </row>
    <row r="269" spans="1:14" x14ac:dyDescent="0.2">
      <c r="B269" s="15" t="s">
        <v>166</v>
      </c>
      <c r="C269" s="15" t="s">
        <v>167</v>
      </c>
      <c r="D269" s="15">
        <f>140-140</f>
        <v>0</v>
      </c>
      <c r="E269" s="15" t="s">
        <v>168</v>
      </c>
    </row>
    <row r="271" spans="1:14" x14ac:dyDescent="0.2">
      <c r="B271" s="1" t="s">
        <v>169</v>
      </c>
    </row>
    <row r="272" spans="1:14" x14ac:dyDescent="0.2">
      <c r="A272" s="1" t="s">
        <v>170</v>
      </c>
      <c r="B272" s="1" t="s">
        <v>171</v>
      </c>
    </row>
    <row r="273" spans="1:7" x14ac:dyDescent="0.2">
      <c r="B273" s="1" t="s">
        <v>172</v>
      </c>
    </row>
    <row r="274" spans="1:7" x14ac:dyDescent="0.2">
      <c r="B274" s="1" t="s">
        <v>173</v>
      </c>
    </row>
    <row r="275" spans="1:7" x14ac:dyDescent="0.2">
      <c r="B275" s="1" t="s">
        <v>174</v>
      </c>
    </row>
    <row r="276" spans="1:7" x14ac:dyDescent="0.2">
      <c r="B276" s="1" t="s">
        <v>175</v>
      </c>
    </row>
    <row r="277" spans="1:7" x14ac:dyDescent="0.2">
      <c r="A277" s="1" t="s">
        <v>176</v>
      </c>
      <c r="B277" s="1" t="s">
        <v>177</v>
      </c>
    </row>
    <row r="278" spans="1:7" x14ac:dyDescent="0.2">
      <c r="B278" s="1" t="s">
        <v>178</v>
      </c>
      <c r="G278" s="1" t="s">
        <v>179</v>
      </c>
    </row>
    <row r="279" spans="1:7" x14ac:dyDescent="0.2">
      <c r="B279" s="1" t="s">
        <v>180</v>
      </c>
      <c r="G279" s="1" t="s">
        <v>181</v>
      </c>
    </row>
    <row r="281" spans="1:7" x14ac:dyDescent="0.2">
      <c r="A281" s="16" t="s">
        <v>182</v>
      </c>
      <c r="B281" s="16"/>
      <c r="C281" s="2"/>
    </row>
    <row r="282" spans="1:7" ht="51" x14ac:dyDescent="0.2">
      <c r="B282" s="15" t="s">
        <v>162</v>
      </c>
      <c r="C282" s="15" t="s">
        <v>163</v>
      </c>
      <c r="D282" s="20" t="s">
        <v>183</v>
      </c>
      <c r="E282" s="20" t="s">
        <v>1896</v>
      </c>
      <c r="F282" s="20" t="s">
        <v>184</v>
      </c>
    </row>
    <row r="283" spans="1:7" x14ac:dyDescent="0.2">
      <c r="B283" s="15" t="s">
        <v>185</v>
      </c>
      <c r="C283" s="15" t="s">
        <v>101</v>
      </c>
      <c r="D283" s="15">
        <f>200-200</f>
        <v>0</v>
      </c>
      <c r="E283" s="15">
        <v>0</v>
      </c>
      <c r="F283" s="15" t="s">
        <v>168</v>
      </c>
    </row>
    <row r="284" spans="1:7" x14ac:dyDescent="0.2">
      <c r="B284" s="15" t="s">
        <v>185</v>
      </c>
      <c r="C284" s="15" t="s">
        <v>103</v>
      </c>
      <c r="D284" s="15">
        <f>200-150</f>
        <v>50</v>
      </c>
      <c r="E284" s="15">
        <v>80</v>
      </c>
      <c r="F284" s="15">
        <f>D284/80</f>
        <v>0.625</v>
      </c>
    </row>
    <row r="285" spans="1:7" x14ac:dyDescent="0.2">
      <c r="B285" s="15" t="s">
        <v>185</v>
      </c>
      <c r="C285" s="15" t="s">
        <v>104</v>
      </c>
      <c r="D285" s="15">
        <f>200-110</f>
        <v>90</v>
      </c>
      <c r="E285" s="15">
        <v>110</v>
      </c>
      <c r="F285" s="23">
        <f>D285/110</f>
        <v>0.81818181818181823</v>
      </c>
    </row>
    <row r="286" spans="1:7" x14ac:dyDescent="0.2">
      <c r="B286" s="15" t="s">
        <v>185</v>
      </c>
      <c r="C286" s="15" t="s">
        <v>167</v>
      </c>
      <c r="D286" s="15">
        <f>200-0</f>
        <v>200</v>
      </c>
      <c r="E286" s="15">
        <v>140</v>
      </c>
      <c r="F286" s="23">
        <f>D286/140</f>
        <v>1.4285714285714286</v>
      </c>
    </row>
    <row r="288" spans="1:7" x14ac:dyDescent="0.2">
      <c r="A288" s="1" t="s">
        <v>186</v>
      </c>
    </row>
    <row r="290" spans="1:8" x14ac:dyDescent="0.2">
      <c r="A290" s="16" t="s">
        <v>187</v>
      </c>
      <c r="B290" s="2"/>
      <c r="C290" s="2"/>
      <c r="D290" s="2"/>
      <c r="E290" s="2"/>
      <c r="F290" s="2"/>
      <c r="G290" s="2"/>
      <c r="H290" s="2"/>
    </row>
    <row r="291" spans="1:8" x14ac:dyDescent="0.2">
      <c r="A291" s="1" t="s">
        <v>188</v>
      </c>
    </row>
    <row r="292" spans="1:8" x14ac:dyDescent="0.2">
      <c r="A292" s="1" t="s">
        <v>189</v>
      </c>
    </row>
    <row r="293" spans="1:8" x14ac:dyDescent="0.2">
      <c r="A293" s="1" t="s">
        <v>190</v>
      </c>
    </row>
    <row r="295" spans="1:8" x14ac:dyDescent="0.2">
      <c r="A295" s="4" t="s">
        <v>191</v>
      </c>
    </row>
    <row r="296" spans="1:8" x14ac:dyDescent="0.2">
      <c r="A296" s="4" t="s">
        <v>192</v>
      </c>
    </row>
    <row r="298" spans="1:8" x14ac:dyDescent="0.2">
      <c r="A298" s="16" t="s">
        <v>1868</v>
      </c>
      <c r="B298" s="2"/>
      <c r="C298" s="2"/>
      <c r="D298" s="2"/>
      <c r="E298" s="2"/>
      <c r="F298" s="2"/>
      <c r="G298" s="2"/>
      <c r="H298" s="2"/>
    </row>
    <row r="300" spans="1:8" x14ac:dyDescent="0.2">
      <c r="A300" s="237" t="s">
        <v>208</v>
      </c>
      <c r="B300" s="237"/>
      <c r="C300" s="237"/>
      <c r="D300" s="237"/>
      <c r="E300" s="237"/>
      <c r="F300" s="237"/>
      <c r="G300" s="237"/>
      <c r="H300" s="237"/>
    </row>
    <row r="301" spans="1:8" x14ac:dyDescent="0.2">
      <c r="A301" s="1" t="s">
        <v>1869</v>
      </c>
    </row>
    <row r="302" spans="1:8" x14ac:dyDescent="0.2">
      <c r="A302" s="1" t="s">
        <v>1870</v>
      </c>
    </row>
    <row r="303" spans="1:8" x14ac:dyDescent="0.2">
      <c r="A303" s="1" t="s">
        <v>1871</v>
      </c>
    </row>
    <row r="304" spans="1:8" x14ac:dyDescent="0.2">
      <c r="A304" s="1" t="s">
        <v>1872</v>
      </c>
    </row>
    <row r="305" spans="1:12" x14ac:dyDescent="0.2">
      <c r="A305" s="1" t="s">
        <v>1873</v>
      </c>
    </row>
    <row r="306" spans="1:12" x14ac:dyDescent="0.2">
      <c r="A306" s="1" t="s">
        <v>1874</v>
      </c>
    </row>
    <row r="308" spans="1:12" x14ac:dyDescent="0.2">
      <c r="A308" s="237" t="s">
        <v>1367</v>
      </c>
      <c r="B308" s="237"/>
      <c r="C308" s="237"/>
      <c r="D308" s="237"/>
      <c r="E308" s="237"/>
      <c r="F308" s="237"/>
      <c r="G308" s="237"/>
      <c r="H308" s="237"/>
      <c r="J308" s="1" t="s">
        <v>1900</v>
      </c>
    </row>
    <row r="309" spans="1:12" x14ac:dyDescent="0.2">
      <c r="A309" s="1" t="s">
        <v>1878</v>
      </c>
    </row>
    <row r="311" spans="1:12" x14ac:dyDescent="0.2">
      <c r="A311" s="86" t="s">
        <v>1898</v>
      </c>
      <c r="B311" s="86" t="s">
        <v>1899</v>
      </c>
    </row>
    <row r="312" spans="1:12" x14ac:dyDescent="0.2">
      <c r="A312" s="86">
        <v>0</v>
      </c>
      <c r="B312" s="86">
        <v>40</v>
      </c>
      <c r="J312" s="1" t="s">
        <v>1908</v>
      </c>
    </row>
    <row r="313" spans="1:12" x14ac:dyDescent="0.2">
      <c r="A313" s="86">
        <v>10</v>
      </c>
      <c r="B313" s="86">
        <v>30</v>
      </c>
      <c r="J313" s="1" t="s">
        <v>1903</v>
      </c>
    </row>
    <row r="314" spans="1:12" x14ac:dyDescent="0.2">
      <c r="A314" s="86">
        <v>20</v>
      </c>
      <c r="B314" s="86">
        <v>20</v>
      </c>
      <c r="J314" s="1" t="s">
        <v>1904</v>
      </c>
    </row>
    <row r="315" spans="1:12" x14ac:dyDescent="0.2">
      <c r="A315" s="86">
        <v>30</v>
      </c>
      <c r="B315" s="86">
        <v>0</v>
      </c>
      <c r="L315" s="3" t="s">
        <v>1901</v>
      </c>
    </row>
    <row r="317" spans="1:12" x14ac:dyDescent="0.2">
      <c r="A317" s="1" t="s">
        <v>1012</v>
      </c>
    </row>
    <row r="318" spans="1:12" x14ac:dyDescent="0.2">
      <c r="A318" s="1" t="s">
        <v>1897</v>
      </c>
    </row>
    <row r="319" spans="1:12" x14ac:dyDescent="0.2">
      <c r="A319" s="1" t="s">
        <v>1881</v>
      </c>
      <c r="I319" s="1" t="s">
        <v>1905</v>
      </c>
    </row>
    <row r="320" spans="1:12" x14ac:dyDescent="0.2">
      <c r="A320" s="1" t="s">
        <v>1882</v>
      </c>
      <c r="I320" s="1" t="s">
        <v>1906</v>
      </c>
      <c r="J320" s="1" t="s">
        <v>1902</v>
      </c>
    </row>
    <row r="321" spans="1:10" x14ac:dyDescent="0.2">
      <c r="A321" s="1" t="s">
        <v>1883</v>
      </c>
      <c r="I321" s="1" t="s">
        <v>1907</v>
      </c>
    </row>
    <row r="322" spans="1:10" x14ac:dyDescent="0.2">
      <c r="A322" s="1" t="s">
        <v>1884</v>
      </c>
    </row>
    <row r="323" spans="1:10" x14ac:dyDescent="0.2">
      <c r="J323" s="1" t="s">
        <v>1909</v>
      </c>
    </row>
    <row r="325" spans="1:10" x14ac:dyDescent="0.2">
      <c r="J325" s="1" t="s">
        <v>1914</v>
      </c>
    </row>
    <row r="326" spans="1:10" x14ac:dyDescent="0.2">
      <c r="J326" s="1" t="s">
        <v>1910</v>
      </c>
    </row>
    <row r="327" spans="1:10" x14ac:dyDescent="0.2">
      <c r="J327" s="1" t="s">
        <v>1911</v>
      </c>
    </row>
    <row r="328" spans="1:10" x14ac:dyDescent="0.2">
      <c r="J328" s="1" t="s">
        <v>1912</v>
      </c>
    </row>
    <row r="329" spans="1:10" x14ac:dyDescent="0.2">
      <c r="J329" s="1" t="s">
        <v>1913</v>
      </c>
    </row>
    <row r="331" spans="1:10" x14ac:dyDescent="0.2">
      <c r="A331" s="237" t="s">
        <v>1381</v>
      </c>
      <c r="B331" s="237"/>
      <c r="C331" s="237"/>
      <c r="D331" s="237"/>
      <c r="E331" s="237"/>
      <c r="F331" s="237" t="s">
        <v>1885</v>
      </c>
      <c r="G331" s="237"/>
      <c r="H331" s="237"/>
    </row>
    <row r="332" spans="1:10" x14ac:dyDescent="0.2">
      <c r="A332" s="1" t="s">
        <v>1878</v>
      </c>
    </row>
    <row r="333" spans="1:10" x14ac:dyDescent="0.2">
      <c r="J333" s="1" t="s">
        <v>3018</v>
      </c>
    </row>
    <row r="334" spans="1:10" x14ac:dyDescent="0.2">
      <c r="A334" s="86" t="s">
        <v>1879</v>
      </c>
      <c r="B334" s="86" t="s">
        <v>1880</v>
      </c>
      <c r="J334" s="1" t="s">
        <v>3019</v>
      </c>
    </row>
    <row r="335" spans="1:10" x14ac:dyDescent="0.2">
      <c r="A335" s="86">
        <v>0</v>
      </c>
      <c r="B335" s="86">
        <v>40</v>
      </c>
      <c r="J335" s="1" t="s">
        <v>3020</v>
      </c>
    </row>
    <row r="336" spans="1:10" x14ac:dyDescent="0.2">
      <c r="A336" s="86">
        <v>10</v>
      </c>
      <c r="B336" s="86">
        <v>30</v>
      </c>
      <c r="J336" s="1" t="s">
        <v>3021</v>
      </c>
    </row>
    <row r="337" spans="1:11" x14ac:dyDescent="0.2">
      <c r="A337" s="86">
        <v>20</v>
      </c>
      <c r="B337" s="86">
        <v>20</v>
      </c>
      <c r="J337" s="1" t="s">
        <v>3022</v>
      </c>
    </row>
    <row r="338" spans="1:11" x14ac:dyDescent="0.2">
      <c r="A338" s="86">
        <v>30</v>
      </c>
      <c r="B338" s="86">
        <v>0</v>
      </c>
      <c r="J338" s="1" t="s">
        <v>3023</v>
      </c>
    </row>
    <row r="339" spans="1:11" x14ac:dyDescent="0.2">
      <c r="J339" s="1" t="s">
        <v>3024</v>
      </c>
    </row>
    <row r="340" spans="1:11" x14ac:dyDescent="0.2">
      <c r="A340" s="1" t="s">
        <v>1012</v>
      </c>
      <c r="J340" s="1" t="s">
        <v>3025</v>
      </c>
    </row>
    <row r="341" spans="1:11" x14ac:dyDescent="0.2">
      <c r="A341" s="1" t="s">
        <v>1886</v>
      </c>
    </row>
    <row r="342" spans="1:11" x14ac:dyDescent="0.2">
      <c r="A342" s="1" t="s">
        <v>1887</v>
      </c>
    </row>
    <row r="343" spans="1:11" x14ac:dyDescent="0.2">
      <c r="A343" s="1" t="s">
        <v>1888</v>
      </c>
      <c r="K343" s="3" t="s">
        <v>1880</v>
      </c>
    </row>
    <row r="344" spans="1:11" x14ac:dyDescent="0.2">
      <c r="A344" s="1" t="s">
        <v>1889</v>
      </c>
      <c r="K344" s="3" t="s">
        <v>1901</v>
      </c>
    </row>
    <row r="347" spans="1:11" x14ac:dyDescent="0.2">
      <c r="A347" s="3" t="s">
        <v>1902</v>
      </c>
      <c r="B347" s="3" t="s">
        <v>1901</v>
      </c>
    </row>
    <row r="348" spans="1:11" x14ac:dyDescent="0.2">
      <c r="A348" s="15" t="s">
        <v>1879</v>
      </c>
      <c r="B348" s="15" t="s">
        <v>1880</v>
      </c>
    </row>
    <row r="349" spans="1:11" x14ac:dyDescent="0.2">
      <c r="A349" s="15">
        <v>0</v>
      </c>
      <c r="B349" s="15">
        <v>40</v>
      </c>
      <c r="C349" s="15" t="s">
        <v>101</v>
      </c>
    </row>
    <row r="350" spans="1:11" x14ac:dyDescent="0.2">
      <c r="A350" s="15">
        <v>10</v>
      </c>
      <c r="B350" s="15">
        <v>30</v>
      </c>
      <c r="C350" s="15" t="s">
        <v>102</v>
      </c>
    </row>
    <row r="351" spans="1:11" x14ac:dyDescent="0.2">
      <c r="A351" s="15">
        <v>20</v>
      </c>
      <c r="B351" s="15">
        <v>20</v>
      </c>
      <c r="C351" s="15" t="s">
        <v>103</v>
      </c>
    </row>
    <row r="352" spans="1:11" x14ac:dyDescent="0.2">
      <c r="A352" s="15">
        <v>30</v>
      </c>
      <c r="B352" s="15">
        <v>0</v>
      </c>
      <c r="C352" s="15" t="s">
        <v>104</v>
      </c>
    </row>
    <row r="356" spans="6:11" x14ac:dyDescent="0.2">
      <c r="F356" s="1" t="s">
        <v>3026</v>
      </c>
    </row>
    <row r="360" spans="6:11" x14ac:dyDescent="0.2">
      <c r="G360" s="53" t="s">
        <v>3027</v>
      </c>
    </row>
    <row r="362" spans="6:11" x14ac:dyDescent="0.2">
      <c r="G362" s="4" t="s">
        <v>3028</v>
      </c>
    </row>
    <row r="364" spans="6:11" x14ac:dyDescent="0.2">
      <c r="G364" s="53" t="s">
        <v>3032</v>
      </c>
    </row>
    <row r="366" spans="6:11" x14ac:dyDescent="0.2">
      <c r="K366" s="3" t="s">
        <v>1880</v>
      </c>
    </row>
    <row r="367" spans="6:11" x14ac:dyDescent="0.2">
      <c r="K367" s="3" t="s">
        <v>1901</v>
      </c>
    </row>
    <row r="379" spans="6:6" x14ac:dyDescent="0.2">
      <c r="F379" s="1" t="s">
        <v>3026</v>
      </c>
    </row>
    <row r="387" spans="7:12" x14ac:dyDescent="0.2">
      <c r="G387" s="1" t="s">
        <v>3029</v>
      </c>
    </row>
    <row r="388" spans="7:12" x14ac:dyDescent="0.2">
      <c r="G388" s="1" t="s">
        <v>3030</v>
      </c>
    </row>
    <row r="392" spans="7:12" x14ac:dyDescent="0.2">
      <c r="G392" s="1" t="s">
        <v>3031</v>
      </c>
    </row>
    <row r="395" spans="7:12" x14ac:dyDescent="0.2">
      <c r="G395" s="4" t="s">
        <v>1888</v>
      </c>
      <c r="K395" s="1" t="s">
        <v>3043</v>
      </c>
    </row>
    <row r="397" spans="7:12" x14ac:dyDescent="0.2">
      <c r="L397" s="3" t="s">
        <v>1880</v>
      </c>
    </row>
    <row r="398" spans="7:12" x14ac:dyDescent="0.2">
      <c r="L398" s="3" t="s">
        <v>1901</v>
      </c>
    </row>
    <row r="410" spans="7:7" x14ac:dyDescent="0.2">
      <c r="G410" s="1" t="s">
        <v>3026</v>
      </c>
    </row>
    <row r="418" spans="7:12" x14ac:dyDescent="0.2">
      <c r="G418" s="1" t="s">
        <v>3033</v>
      </c>
    </row>
    <row r="419" spans="7:12" x14ac:dyDescent="0.2">
      <c r="G419" s="1" t="s">
        <v>3034</v>
      </c>
    </row>
    <row r="420" spans="7:12" x14ac:dyDescent="0.2">
      <c r="G420" s="1" t="s">
        <v>3035</v>
      </c>
    </row>
    <row r="421" spans="7:12" x14ac:dyDescent="0.2">
      <c r="G421" s="1" t="s">
        <v>3036</v>
      </c>
    </row>
    <row r="423" spans="7:12" x14ac:dyDescent="0.2">
      <c r="G423" s="1" t="s">
        <v>3037</v>
      </c>
    </row>
    <row r="426" spans="7:12" x14ac:dyDescent="0.2">
      <c r="G426" s="4" t="s">
        <v>1886</v>
      </c>
      <c r="K426" s="16" t="s">
        <v>3046</v>
      </c>
      <c r="L426" s="2"/>
    </row>
    <row r="428" spans="7:12" x14ac:dyDescent="0.2">
      <c r="L428" s="3" t="s">
        <v>1880</v>
      </c>
    </row>
    <row r="429" spans="7:12" x14ac:dyDescent="0.2">
      <c r="L429" s="3" t="s">
        <v>1901</v>
      </c>
    </row>
    <row r="441" spans="7:7" x14ac:dyDescent="0.2">
      <c r="G441" s="1" t="s">
        <v>3026</v>
      </c>
    </row>
    <row r="449" spans="7:7" x14ac:dyDescent="0.2">
      <c r="G449" s="1" t="s">
        <v>3033</v>
      </c>
    </row>
    <row r="450" spans="7:7" x14ac:dyDescent="0.2">
      <c r="G450" s="1" t="s">
        <v>3034</v>
      </c>
    </row>
    <row r="451" spans="7:7" x14ac:dyDescent="0.2">
      <c r="G451" s="1" t="s">
        <v>3035</v>
      </c>
    </row>
    <row r="452" spans="7:7" x14ac:dyDescent="0.2">
      <c r="G452" s="1" t="s">
        <v>3036</v>
      </c>
    </row>
    <row r="454" spans="7:7" x14ac:dyDescent="0.2">
      <c r="G454" s="1" t="s">
        <v>3037</v>
      </c>
    </row>
    <row r="457" spans="7:7" x14ac:dyDescent="0.2">
      <c r="G457" s="1" t="s">
        <v>3038</v>
      </c>
    </row>
    <row r="459" spans="7:7" x14ac:dyDescent="0.2">
      <c r="G459" s="1" t="s">
        <v>3039</v>
      </c>
    </row>
    <row r="460" spans="7:7" x14ac:dyDescent="0.2">
      <c r="G460" s="1" t="s">
        <v>3040</v>
      </c>
    </row>
    <row r="461" spans="7:7" x14ac:dyDescent="0.2">
      <c r="G461" s="1" t="s">
        <v>3041</v>
      </c>
    </row>
    <row r="462" spans="7:7" x14ac:dyDescent="0.2">
      <c r="G462" s="1" t="s">
        <v>3044</v>
      </c>
    </row>
    <row r="464" spans="7:7" x14ac:dyDescent="0.2">
      <c r="G464" s="1" t="s">
        <v>3042</v>
      </c>
    </row>
    <row r="468" spans="1:9" x14ac:dyDescent="0.2">
      <c r="G468" s="1" t="s">
        <v>3045</v>
      </c>
    </row>
    <row r="470" spans="1:9" x14ac:dyDescent="0.2">
      <c r="A470" s="237" t="s">
        <v>1399</v>
      </c>
      <c r="B470" s="237"/>
      <c r="C470" s="237"/>
      <c r="D470" s="237"/>
      <c r="E470" s="237"/>
      <c r="F470" s="237" t="s">
        <v>1890</v>
      </c>
      <c r="G470" s="237"/>
      <c r="H470" s="237"/>
    </row>
    <row r="471" spans="1:9" x14ac:dyDescent="0.2">
      <c r="A471" s="1" t="s">
        <v>1878</v>
      </c>
    </row>
    <row r="472" spans="1:9" x14ac:dyDescent="0.2">
      <c r="F472" s="17" t="s">
        <v>3048</v>
      </c>
    </row>
    <row r="473" spans="1:9" x14ac:dyDescent="0.2">
      <c r="A473" s="86" t="s">
        <v>3026</v>
      </c>
      <c r="B473" s="86" t="s">
        <v>3047</v>
      </c>
      <c r="C473" s="15" t="s">
        <v>163</v>
      </c>
      <c r="F473" s="391" t="s">
        <v>3049</v>
      </c>
      <c r="G473" s="391"/>
      <c r="H473" s="391"/>
      <c r="I473" s="391"/>
    </row>
    <row r="474" spans="1:9" x14ac:dyDescent="0.2">
      <c r="A474" s="86">
        <v>0</v>
      </c>
      <c r="B474" s="86">
        <v>40</v>
      </c>
      <c r="C474" s="15" t="s">
        <v>101</v>
      </c>
      <c r="F474" s="17" t="s">
        <v>3050</v>
      </c>
    </row>
    <row r="475" spans="1:9" x14ac:dyDescent="0.2">
      <c r="A475" s="86">
        <v>10</v>
      </c>
      <c r="B475" s="86">
        <v>30</v>
      </c>
      <c r="C475" s="15" t="s">
        <v>102</v>
      </c>
      <c r="F475" s="1" t="s">
        <v>3052</v>
      </c>
    </row>
    <row r="476" spans="1:9" x14ac:dyDescent="0.2">
      <c r="A476" s="86">
        <v>20</v>
      </c>
      <c r="B476" s="86">
        <v>20</v>
      </c>
      <c r="C476" s="15" t="s">
        <v>103</v>
      </c>
      <c r="F476" s="1" t="s">
        <v>3051</v>
      </c>
    </row>
    <row r="477" spans="1:9" x14ac:dyDescent="0.2">
      <c r="A477" s="86">
        <v>30</v>
      </c>
      <c r="B477" s="86">
        <v>0</v>
      </c>
      <c r="C477" s="15" t="s">
        <v>104</v>
      </c>
    </row>
    <row r="479" spans="1:9" x14ac:dyDescent="0.2">
      <c r="A479" s="1" t="s">
        <v>1012</v>
      </c>
    </row>
    <row r="480" spans="1:9" x14ac:dyDescent="0.2">
      <c r="A480" s="1" t="s">
        <v>1891</v>
      </c>
    </row>
    <row r="481" spans="1:6" x14ac:dyDescent="0.2">
      <c r="A481" s="1" t="s">
        <v>1892</v>
      </c>
    </row>
    <row r="482" spans="1:6" x14ac:dyDescent="0.2">
      <c r="A482" s="1" t="s">
        <v>1893</v>
      </c>
    </row>
    <row r="483" spans="1:6" x14ac:dyDescent="0.2">
      <c r="A483" s="1" t="s">
        <v>1894</v>
      </c>
    </row>
    <row r="490" spans="1:6" x14ac:dyDescent="0.2">
      <c r="F490" s="4" t="s">
        <v>3053</v>
      </c>
    </row>
    <row r="491" spans="1:6" x14ac:dyDescent="0.2">
      <c r="F491" s="1" t="s">
        <v>3054</v>
      </c>
    </row>
    <row r="492" spans="1:6" x14ac:dyDescent="0.2">
      <c r="F492" s="1" t="s">
        <v>3055</v>
      </c>
    </row>
    <row r="493" spans="1:6" x14ac:dyDescent="0.2">
      <c r="F493" s="1" t="s">
        <v>3056</v>
      </c>
    </row>
    <row r="494" spans="1:6" x14ac:dyDescent="0.2">
      <c r="F494" s="1" t="s">
        <v>3057</v>
      </c>
    </row>
    <row r="496" spans="1:6" x14ac:dyDescent="0.2">
      <c r="F496" s="1" t="s">
        <v>3058</v>
      </c>
    </row>
    <row r="497" spans="6:6" x14ac:dyDescent="0.2">
      <c r="F497" s="1" t="s">
        <v>3059</v>
      </c>
    </row>
    <row r="498" spans="6:6" x14ac:dyDescent="0.2">
      <c r="F498" s="1" t="s">
        <v>3060</v>
      </c>
    </row>
    <row r="499" spans="6:6" x14ac:dyDescent="0.2">
      <c r="F499" s="1" t="s">
        <v>3061</v>
      </c>
    </row>
    <row r="514" spans="1:4" x14ac:dyDescent="0.2">
      <c r="A514" s="238" t="s">
        <v>1895</v>
      </c>
      <c r="B514" s="22"/>
      <c r="C514" s="22"/>
      <c r="D514" s="22"/>
    </row>
    <row r="515" spans="1:4" x14ac:dyDescent="0.2">
      <c r="A515" s="86" t="s">
        <v>1875</v>
      </c>
      <c r="B515" s="86" t="s">
        <v>1876</v>
      </c>
    </row>
    <row r="516" spans="1:4" x14ac:dyDescent="0.2">
      <c r="A516" s="86">
        <v>1</v>
      </c>
      <c r="B516" s="86" t="s">
        <v>1877</v>
      </c>
    </row>
    <row r="517" spans="1:4" x14ac:dyDescent="0.2">
      <c r="A517" s="86">
        <v>2</v>
      </c>
      <c r="B517" s="86" t="s">
        <v>215</v>
      </c>
    </row>
    <row r="518" spans="1:4" x14ac:dyDescent="0.2">
      <c r="A518" s="86">
        <v>3</v>
      </c>
      <c r="B518" s="86" t="s">
        <v>213</v>
      </c>
    </row>
    <row r="519" spans="1:4" x14ac:dyDescent="0.2">
      <c r="A519" s="86">
        <v>4</v>
      </c>
      <c r="B519" s="86" t="s">
        <v>213</v>
      </c>
    </row>
  </sheetData>
  <mergeCells count="2">
    <mergeCell ref="E182:E183"/>
    <mergeCell ref="F473:I473"/>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971C3-37B5-664F-A0B4-CC7031D3E2AE}">
  <dimension ref="A1:H107"/>
  <sheetViews>
    <sheetView rightToLeft="1" topLeftCell="A20" zoomScale="266" zoomScaleNormal="300" workbookViewId="0">
      <selection activeCell="B38" sqref="B38"/>
    </sheetView>
  </sheetViews>
  <sheetFormatPr baseColWidth="10" defaultRowHeight="16" x14ac:dyDescent="0.2"/>
  <cols>
    <col min="1" max="16384" width="10.83203125" style="1"/>
  </cols>
  <sheetData>
    <row r="1" spans="1:8" x14ac:dyDescent="0.2">
      <c r="A1" s="4" t="s">
        <v>3062</v>
      </c>
      <c r="B1" s="4"/>
      <c r="C1" s="4"/>
      <c r="D1" s="4"/>
      <c r="E1" s="4"/>
      <c r="H1" s="14">
        <v>45736</v>
      </c>
    </row>
    <row r="3" spans="1:8" x14ac:dyDescent="0.2">
      <c r="A3" s="238" t="s">
        <v>3063</v>
      </c>
      <c r="B3" s="22"/>
      <c r="C3" s="22"/>
      <c r="D3" s="22"/>
      <c r="E3" s="22"/>
      <c r="F3" s="22"/>
      <c r="G3" s="22"/>
      <c r="H3" s="22"/>
    </row>
    <row r="4" spans="1:8" x14ac:dyDescent="0.2">
      <c r="A4" s="1" t="s">
        <v>3064</v>
      </c>
    </row>
    <row r="5" spans="1:8" x14ac:dyDescent="0.2">
      <c r="A5" s="1" t="s">
        <v>3065</v>
      </c>
    </row>
    <row r="6" spans="1:8" x14ac:dyDescent="0.2">
      <c r="A6" s="1" t="s">
        <v>3066</v>
      </c>
    </row>
    <row r="7" spans="1:8" x14ac:dyDescent="0.2">
      <c r="A7" s="1" t="s">
        <v>3067</v>
      </c>
    </row>
    <row r="9" spans="1:8" x14ac:dyDescent="0.2">
      <c r="A9" s="1" t="s">
        <v>3068</v>
      </c>
    </row>
    <row r="10" spans="1:8" x14ac:dyDescent="0.2">
      <c r="A10" s="1" t="s">
        <v>3069</v>
      </c>
    </row>
    <row r="12" spans="1:8" x14ac:dyDescent="0.2">
      <c r="A12" s="238" t="s">
        <v>3070</v>
      </c>
      <c r="B12" s="238"/>
      <c r="C12" s="238"/>
      <c r="D12" s="238"/>
      <c r="E12" s="238"/>
      <c r="F12" s="238"/>
      <c r="G12" s="238"/>
      <c r="H12" s="238"/>
    </row>
    <row r="13" spans="1:8" x14ac:dyDescent="0.2">
      <c r="A13" s="1" t="s">
        <v>3071</v>
      </c>
    </row>
    <row r="14" spans="1:8" x14ac:dyDescent="0.2">
      <c r="A14" s="1" t="s">
        <v>3072</v>
      </c>
    </row>
    <row r="16" spans="1:8" x14ac:dyDescent="0.2">
      <c r="C16" s="1" t="s">
        <v>626</v>
      </c>
      <c r="D16" s="1" t="s">
        <v>628</v>
      </c>
    </row>
    <row r="17" spans="1:4" x14ac:dyDescent="0.2">
      <c r="B17" s="22" t="s">
        <v>3073</v>
      </c>
      <c r="C17" s="22" t="s">
        <v>554</v>
      </c>
      <c r="D17" s="22" t="s">
        <v>3074</v>
      </c>
    </row>
    <row r="18" spans="1:4" x14ac:dyDescent="0.2">
      <c r="B18" s="1" t="s">
        <v>213</v>
      </c>
      <c r="C18" s="1">
        <v>65</v>
      </c>
      <c r="D18" s="1">
        <v>0</v>
      </c>
    </row>
    <row r="19" spans="1:4" x14ac:dyDescent="0.2">
      <c r="B19" s="1" t="s">
        <v>214</v>
      </c>
      <c r="C19" s="1">
        <v>60</v>
      </c>
      <c r="D19" s="1">
        <v>30</v>
      </c>
    </row>
    <row r="20" spans="1:4" x14ac:dyDescent="0.2">
      <c r="B20" s="1" t="s">
        <v>215</v>
      </c>
      <c r="C20" s="1">
        <v>50</v>
      </c>
      <c r="D20" s="1">
        <v>40</v>
      </c>
    </row>
    <row r="21" spans="1:4" x14ac:dyDescent="0.2">
      <c r="B21" s="1" t="s">
        <v>185</v>
      </c>
      <c r="C21" s="1">
        <v>30</v>
      </c>
      <c r="D21" s="1">
        <v>45</v>
      </c>
    </row>
    <row r="22" spans="1:4" x14ac:dyDescent="0.2">
      <c r="B22" s="1" t="s">
        <v>1877</v>
      </c>
      <c r="C22" s="1">
        <v>0</v>
      </c>
      <c r="D22" s="1">
        <v>48</v>
      </c>
    </row>
    <row r="24" spans="1:4" x14ac:dyDescent="0.2">
      <c r="A24" s="1" t="s">
        <v>3075</v>
      </c>
    </row>
    <row r="25" spans="1:4" x14ac:dyDescent="0.2">
      <c r="A25" s="1" t="s">
        <v>3076</v>
      </c>
    </row>
    <row r="26" spans="1:4" x14ac:dyDescent="0.2">
      <c r="A26" s="1" t="s">
        <v>3077</v>
      </c>
    </row>
    <row r="27" spans="1:4" x14ac:dyDescent="0.2">
      <c r="A27" s="1" t="s">
        <v>3098</v>
      </c>
    </row>
    <row r="28" spans="1:4" x14ac:dyDescent="0.2">
      <c r="A28" s="1" t="s">
        <v>3104</v>
      </c>
    </row>
    <row r="29" spans="1:4" x14ac:dyDescent="0.2">
      <c r="A29" s="1" t="s">
        <v>3078</v>
      </c>
    </row>
    <row r="31" spans="1:4" x14ac:dyDescent="0.2">
      <c r="A31" s="4" t="s">
        <v>341</v>
      </c>
    </row>
    <row r="33" spans="1:8" x14ac:dyDescent="0.2">
      <c r="A33" s="22" t="s">
        <v>3076</v>
      </c>
      <c r="B33" s="22"/>
      <c r="C33" s="22"/>
      <c r="H33" s="16" t="s">
        <v>3091</v>
      </c>
    </row>
    <row r="34" spans="1:8" x14ac:dyDescent="0.2">
      <c r="A34" s="1" t="s">
        <v>3079</v>
      </c>
    </row>
    <row r="35" spans="1:8" x14ac:dyDescent="0.2">
      <c r="A35" s="1" t="s">
        <v>3080</v>
      </c>
    </row>
    <row r="36" spans="1:8" x14ac:dyDescent="0.2">
      <c r="A36" s="1" t="s">
        <v>3081</v>
      </c>
    </row>
    <row r="37" spans="1:8" x14ac:dyDescent="0.2">
      <c r="A37" s="1" t="s">
        <v>1849</v>
      </c>
      <c r="H37" s="3" t="s">
        <v>3086</v>
      </c>
    </row>
    <row r="38" spans="1:8" x14ac:dyDescent="0.2">
      <c r="H38" s="3" t="s">
        <v>3087</v>
      </c>
    </row>
    <row r="39" spans="1:8" x14ac:dyDescent="0.2">
      <c r="C39" s="3"/>
      <c r="D39" s="3" t="s">
        <v>626</v>
      </c>
      <c r="E39" s="3" t="s">
        <v>628</v>
      </c>
      <c r="F39" s="3" t="s">
        <v>3082</v>
      </c>
      <c r="G39" s="3" t="s">
        <v>3082</v>
      </c>
      <c r="H39" s="3" t="s">
        <v>1230</v>
      </c>
    </row>
    <row r="40" spans="1:8" x14ac:dyDescent="0.2">
      <c r="C40" s="24" t="s">
        <v>3073</v>
      </c>
      <c r="D40" s="24" t="s">
        <v>554</v>
      </c>
      <c r="E40" s="24" t="s">
        <v>3074</v>
      </c>
      <c r="F40" s="24" t="s">
        <v>3083</v>
      </c>
      <c r="G40" s="24" t="s">
        <v>3084</v>
      </c>
      <c r="H40" s="24" t="s">
        <v>3085</v>
      </c>
    </row>
    <row r="41" spans="1:8" x14ac:dyDescent="0.2">
      <c r="C41" s="3" t="s">
        <v>213</v>
      </c>
      <c r="D41" s="3">
        <v>65</v>
      </c>
      <c r="E41" s="3">
        <v>0</v>
      </c>
      <c r="F41" s="3">
        <f t="shared" ref="F41:G43" si="0">D41-D42</f>
        <v>5</v>
      </c>
      <c r="G41" s="3">
        <f t="shared" si="0"/>
        <v>-30</v>
      </c>
      <c r="H41" s="3">
        <f>G41/F41</f>
        <v>-6</v>
      </c>
    </row>
    <row r="42" spans="1:8" x14ac:dyDescent="0.2">
      <c r="C42" s="3" t="s">
        <v>214</v>
      </c>
      <c r="D42" s="3">
        <v>60</v>
      </c>
      <c r="E42" s="3">
        <v>30</v>
      </c>
      <c r="F42" s="3">
        <f t="shared" si="0"/>
        <v>10</v>
      </c>
      <c r="G42" s="3">
        <f t="shared" si="0"/>
        <v>-10</v>
      </c>
      <c r="H42" s="3">
        <f>G42/F42</f>
        <v>-1</v>
      </c>
    </row>
    <row r="43" spans="1:8" x14ac:dyDescent="0.2">
      <c r="C43" s="3" t="s">
        <v>215</v>
      </c>
      <c r="D43" s="3">
        <v>50</v>
      </c>
      <c r="E43" s="3">
        <v>40</v>
      </c>
      <c r="F43" s="3">
        <f t="shared" si="0"/>
        <v>20</v>
      </c>
      <c r="G43" s="3">
        <f t="shared" si="0"/>
        <v>-5</v>
      </c>
      <c r="H43" s="3">
        <f>G43/F43</f>
        <v>-0.25</v>
      </c>
    </row>
    <row r="44" spans="1:8" x14ac:dyDescent="0.2">
      <c r="C44" s="3" t="s">
        <v>185</v>
      </c>
      <c r="D44" s="3">
        <v>30</v>
      </c>
      <c r="E44" s="3">
        <v>45</v>
      </c>
      <c r="F44" s="3">
        <v>30</v>
      </c>
      <c r="G44" s="3">
        <v>-3</v>
      </c>
      <c r="H44" s="3">
        <f>G44/F44</f>
        <v>-0.1</v>
      </c>
    </row>
    <row r="45" spans="1:8" x14ac:dyDescent="0.2">
      <c r="C45" s="3" t="s">
        <v>1877</v>
      </c>
      <c r="D45" s="3">
        <v>0</v>
      </c>
      <c r="E45" s="3">
        <v>48</v>
      </c>
      <c r="F45" s="309"/>
      <c r="G45" s="3"/>
    </row>
    <row r="47" spans="1:8" x14ac:dyDescent="0.2">
      <c r="A47" s="1" t="s">
        <v>3088</v>
      </c>
    </row>
    <row r="48" spans="1:8" x14ac:dyDescent="0.2">
      <c r="A48" s="1" t="s">
        <v>3089</v>
      </c>
    </row>
    <row r="49" spans="1:8" x14ac:dyDescent="0.2">
      <c r="A49" s="1" t="s">
        <v>3090</v>
      </c>
    </row>
    <row r="50" spans="1:8" x14ac:dyDescent="0.2">
      <c r="A50" s="1" t="s">
        <v>3096</v>
      </c>
    </row>
    <row r="52" spans="1:8" x14ac:dyDescent="0.2">
      <c r="A52" s="1" t="s">
        <v>3092</v>
      </c>
    </row>
    <row r="53" spans="1:8" x14ac:dyDescent="0.2">
      <c r="A53" s="1" t="s">
        <v>3093</v>
      </c>
    </row>
    <row r="55" spans="1:8" x14ac:dyDescent="0.2">
      <c r="A55" s="22" t="s">
        <v>3077</v>
      </c>
      <c r="B55" s="22"/>
      <c r="C55" s="22"/>
      <c r="H55" s="16" t="s">
        <v>3091</v>
      </c>
    </row>
    <row r="56" spans="1:8" x14ac:dyDescent="0.2">
      <c r="A56" s="1" t="s">
        <v>3095</v>
      </c>
    </row>
    <row r="57" spans="1:8" x14ac:dyDescent="0.2">
      <c r="A57" s="1" t="s">
        <v>3097</v>
      </c>
    </row>
    <row r="59" spans="1:8" x14ac:dyDescent="0.2">
      <c r="A59" s="22" t="s">
        <v>3098</v>
      </c>
      <c r="B59" s="22"/>
      <c r="C59" s="22"/>
      <c r="H59" s="16" t="s">
        <v>3103</v>
      </c>
    </row>
    <row r="60" spans="1:8" x14ac:dyDescent="0.2">
      <c r="A60" s="1" t="s">
        <v>3099</v>
      </c>
    </row>
    <row r="61" spans="1:8" x14ac:dyDescent="0.2">
      <c r="A61" s="1" t="s">
        <v>3100</v>
      </c>
      <c r="D61" s="1" t="s">
        <v>3094</v>
      </c>
    </row>
    <row r="62" spans="1:8" x14ac:dyDescent="0.2">
      <c r="A62" s="1" t="s">
        <v>3101</v>
      </c>
    </row>
    <row r="63" spans="1:8" x14ac:dyDescent="0.2">
      <c r="A63" s="1" t="s">
        <v>3102</v>
      </c>
    </row>
    <row r="65" spans="1:8" x14ac:dyDescent="0.2">
      <c r="A65" s="22" t="s">
        <v>3104</v>
      </c>
      <c r="B65" s="22"/>
      <c r="C65" s="22"/>
      <c r="H65" s="2" t="s">
        <v>3119</v>
      </c>
    </row>
    <row r="66" spans="1:8" x14ac:dyDescent="0.2">
      <c r="A66" s="1" t="s">
        <v>3105</v>
      </c>
    </row>
    <row r="67" spans="1:8" x14ac:dyDescent="0.2">
      <c r="A67" s="1" t="s">
        <v>3106</v>
      </c>
    </row>
    <row r="68" spans="1:8" x14ac:dyDescent="0.2">
      <c r="A68" s="1" t="s">
        <v>3107</v>
      </c>
    </row>
    <row r="69" spans="1:8" x14ac:dyDescent="0.2">
      <c r="A69" s="1" t="s">
        <v>3108</v>
      </c>
    </row>
    <row r="71" spans="1:8" x14ac:dyDescent="0.2">
      <c r="G71" s="3" t="s">
        <v>3086</v>
      </c>
    </row>
    <row r="72" spans="1:8" x14ac:dyDescent="0.2">
      <c r="G72" s="3" t="s">
        <v>3087</v>
      </c>
    </row>
    <row r="73" spans="1:8" x14ac:dyDescent="0.2">
      <c r="B73" s="3"/>
      <c r="C73" s="3" t="s">
        <v>626</v>
      </c>
      <c r="D73" s="3" t="s">
        <v>628</v>
      </c>
      <c r="E73" s="3" t="s">
        <v>3082</v>
      </c>
      <c r="F73" s="3" t="s">
        <v>3082</v>
      </c>
      <c r="G73" s="3" t="s">
        <v>1230</v>
      </c>
    </row>
    <row r="74" spans="1:8" x14ac:dyDescent="0.2">
      <c r="B74" s="24" t="s">
        <v>3073</v>
      </c>
      <c r="C74" s="24" t="s">
        <v>554</v>
      </c>
      <c r="D74" s="24" t="s">
        <v>3074</v>
      </c>
      <c r="E74" s="24" t="s">
        <v>3083</v>
      </c>
      <c r="F74" s="24" t="s">
        <v>3084</v>
      </c>
      <c r="G74" s="24" t="s">
        <v>3085</v>
      </c>
    </row>
    <row r="75" spans="1:8" x14ac:dyDescent="0.2">
      <c r="B75" s="3" t="s">
        <v>213</v>
      </c>
      <c r="C75" s="3">
        <v>65</v>
      </c>
      <c r="D75" s="3">
        <v>0</v>
      </c>
      <c r="E75" s="3">
        <f t="shared" ref="E75:F77" si="1">C75-C76</f>
        <v>5</v>
      </c>
      <c r="F75" s="3">
        <f t="shared" si="1"/>
        <v>-30</v>
      </c>
      <c r="G75" s="3">
        <f>F75/E75</f>
        <v>-6</v>
      </c>
    </row>
    <row r="76" spans="1:8" x14ac:dyDescent="0.2">
      <c r="B76" s="342" t="s">
        <v>214</v>
      </c>
      <c r="C76" s="3">
        <v>60</v>
      </c>
      <c r="D76" s="342">
        <v>30</v>
      </c>
      <c r="E76" s="3">
        <f t="shared" si="1"/>
        <v>10</v>
      </c>
      <c r="F76" s="3">
        <f t="shared" si="1"/>
        <v>-10</v>
      </c>
      <c r="G76" s="3">
        <f>F76/E76</f>
        <v>-1</v>
      </c>
    </row>
    <row r="77" spans="1:8" x14ac:dyDescent="0.2">
      <c r="B77" s="342" t="s">
        <v>215</v>
      </c>
      <c r="C77" s="3">
        <v>50</v>
      </c>
      <c r="D77" s="342">
        <v>40</v>
      </c>
      <c r="E77" s="3">
        <f t="shared" si="1"/>
        <v>20</v>
      </c>
      <c r="F77" s="3">
        <f t="shared" si="1"/>
        <v>-5</v>
      </c>
      <c r="G77" s="3">
        <f>F77/E77</f>
        <v>-0.25</v>
      </c>
    </row>
    <row r="78" spans="1:8" x14ac:dyDescent="0.2">
      <c r="B78" s="3" t="s">
        <v>185</v>
      </c>
      <c r="C78" s="3">
        <v>30</v>
      </c>
      <c r="D78" s="3">
        <v>45</v>
      </c>
      <c r="E78" s="3">
        <v>30</v>
      </c>
      <c r="F78" s="3">
        <v>-3</v>
      </c>
      <c r="G78" s="3">
        <f>F78/E78</f>
        <v>-0.1</v>
      </c>
    </row>
    <row r="79" spans="1:8" x14ac:dyDescent="0.2">
      <c r="B79" s="3" t="s">
        <v>1877</v>
      </c>
      <c r="C79" s="3">
        <v>0</v>
      </c>
      <c r="D79" s="3">
        <v>48</v>
      </c>
      <c r="E79" s="309"/>
      <c r="F79" s="3"/>
    </row>
    <row r="81" spans="1:8" x14ac:dyDescent="0.2">
      <c r="A81" s="1" t="s">
        <v>3109</v>
      </c>
    </row>
    <row r="82" spans="1:8" x14ac:dyDescent="0.2">
      <c r="A82" s="1" t="s">
        <v>3110</v>
      </c>
    </row>
    <row r="83" spans="1:8" x14ac:dyDescent="0.2">
      <c r="A83" s="1" t="s">
        <v>3111</v>
      </c>
    </row>
    <row r="84" spans="1:8" x14ac:dyDescent="0.2">
      <c r="A84" s="1" t="s">
        <v>3112</v>
      </c>
    </row>
    <row r="85" spans="1:8" x14ac:dyDescent="0.2">
      <c r="A85" s="1" t="s">
        <v>3113</v>
      </c>
    </row>
    <row r="86" spans="1:8" x14ac:dyDescent="0.2">
      <c r="A86" s="1" t="s">
        <v>3114</v>
      </c>
    </row>
    <row r="87" spans="1:8" x14ac:dyDescent="0.2">
      <c r="A87" s="1" t="s">
        <v>3115</v>
      </c>
    </row>
    <row r="88" spans="1:8" x14ac:dyDescent="0.2">
      <c r="A88" s="1" t="s">
        <v>3116</v>
      </c>
      <c r="E88" s="1">
        <v>-1</v>
      </c>
      <c r="F88" s="1" t="s">
        <v>3117</v>
      </c>
    </row>
    <row r="90" spans="1:8" x14ac:dyDescent="0.2">
      <c r="A90" s="1" t="s">
        <v>3118</v>
      </c>
    </row>
    <row r="92" spans="1:8" x14ac:dyDescent="0.2">
      <c r="A92" s="22" t="s">
        <v>3120</v>
      </c>
      <c r="B92" s="22"/>
      <c r="C92" s="22"/>
      <c r="G92" s="19" t="s">
        <v>3126</v>
      </c>
      <c r="H92" s="19">
        <v>4</v>
      </c>
    </row>
    <row r="93" spans="1:8" x14ac:dyDescent="0.2">
      <c r="A93" s="1" t="s">
        <v>3121</v>
      </c>
    </row>
    <row r="95" spans="1:8" x14ac:dyDescent="0.2">
      <c r="H95" s="3" t="s">
        <v>3086</v>
      </c>
    </row>
    <row r="96" spans="1:8" x14ac:dyDescent="0.2">
      <c r="H96" s="3" t="s">
        <v>3087</v>
      </c>
    </row>
    <row r="97" spans="1:8" x14ac:dyDescent="0.2">
      <c r="C97" s="3"/>
      <c r="D97" s="3" t="s">
        <v>626</v>
      </c>
      <c r="E97" s="3" t="s">
        <v>628</v>
      </c>
      <c r="F97" s="3" t="s">
        <v>3082</v>
      </c>
      <c r="G97" s="3" t="s">
        <v>3082</v>
      </c>
      <c r="H97" s="3" t="s">
        <v>1230</v>
      </c>
    </row>
    <row r="98" spans="1:8" x14ac:dyDescent="0.2">
      <c r="C98" s="24" t="s">
        <v>3073</v>
      </c>
      <c r="D98" s="24" t="s">
        <v>554</v>
      </c>
      <c r="E98" s="24" t="s">
        <v>3074</v>
      </c>
      <c r="F98" s="24" t="s">
        <v>3083</v>
      </c>
      <c r="G98" s="24" t="s">
        <v>3084</v>
      </c>
      <c r="H98" s="24" t="s">
        <v>3085</v>
      </c>
    </row>
    <row r="99" spans="1:8" x14ac:dyDescent="0.2">
      <c r="C99" s="3" t="s">
        <v>213</v>
      </c>
      <c r="D99" s="3">
        <v>65</v>
      </c>
      <c r="E99" s="3">
        <v>0</v>
      </c>
      <c r="F99" s="3">
        <f t="shared" ref="F99:G101" si="2">D99-D100</f>
        <v>5</v>
      </c>
      <c r="G99" s="3">
        <f t="shared" si="2"/>
        <v>-30</v>
      </c>
      <c r="H99" s="3">
        <f>G99/F99</f>
        <v>-6</v>
      </c>
    </row>
    <row r="100" spans="1:8" x14ac:dyDescent="0.2">
      <c r="C100" s="3" t="s">
        <v>214</v>
      </c>
      <c r="D100" s="3">
        <v>60</v>
      </c>
      <c r="E100" s="3">
        <v>30</v>
      </c>
      <c r="F100" s="3">
        <f t="shared" si="2"/>
        <v>10</v>
      </c>
      <c r="G100" s="3">
        <f t="shared" si="2"/>
        <v>-10</v>
      </c>
      <c r="H100" s="3">
        <f>G100/F100</f>
        <v>-1</v>
      </c>
    </row>
    <row r="101" spans="1:8" x14ac:dyDescent="0.2">
      <c r="C101" s="3" t="s">
        <v>215</v>
      </c>
      <c r="D101" s="3">
        <v>50</v>
      </c>
      <c r="E101" s="19">
        <v>40</v>
      </c>
      <c r="F101" s="3">
        <f t="shared" si="2"/>
        <v>20</v>
      </c>
      <c r="G101" s="3">
        <f t="shared" si="2"/>
        <v>-5</v>
      </c>
      <c r="H101" s="3">
        <f>G101/F101</f>
        <v>-0.25</v>
      </c>
    </row>
    <row r="102" spans="1:8" x14ac:dyDescent="0.2">
      <c r="C102" s="3" t="s">
        <v>185</v>
      </c>
      <c r="D102" s="3">
        <v>30</v>
      </c>
      <c r="E102" s="19">
        <v>45</v>
      </c>
      <c r="F102" s="3">
        <v>30</v>
      </c>
      <c r="G102" s="3">
        <v>-3</v>
      </c>
      <c r="H102" s="3">
        <f>G102/F102</f>
        <v>-0.1</v>
      </c>
    </row>
    <row r="103" spans="1:8" x14ac:dyDescent="0.2">
      <c r="C103" s="3" t="s">
        <v>1877</v>
      </c>
      <c r="D103" s="3">
        <v>0</v>
      </c>
      <c r="E103" s="3">
        <v>48</v>
      </c>
      <c r="F103" s="309"/>
      <c r="G103" s="3"/>
    </row>
    <row r="105" spans="1:8" x14ac:dyDescent="0.2">
      <c r="A105" s="1" t="s">
        <v>3122</v>
      </c>
    </row>
    <row r="106" spans="1:8" x14ac:dyDescent="0.2">
      <c r="A106" s="1" t="s">
        <v>3123</v>
      </c>
    </row>
    <row r="107" spans="1:8" x14ac:dyDescent="0.2">
      <c r="A107" s="1" t="s">
        <v>3124</v>
      </c>
      <c r="E107" s="3">
        <v>4</v>
      </c>
      <c r="F107" s="1" t="s">
        <v>3125</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47A6E-BB2F-1A44-9D33-BFC1A6D896FE}">
  <dimension ref="A1:V730"/>
  <sheetViews>
    <sheetView rightToLeft="1" topLeftCell="A656" zoomScale="300" zoomScaleNormal="220" workbookViewId="0">
      <selection activeCell="A668" sqref="A668"/>
    </sheetView>
  </sheetViews>
  <sheetFormatPr baseColWidth="10" defaultColWidth="10.83203125" defaultRowHeight="16" x14ac:dyDescent="0.2"/>
  <cols>
    <col min="1" max="16384" width="10.83203125" style="1"/>
  </cols>
  <sheetData>
    <row r="1" spans="1:8" x14ac:dyDescent="0.2">
      <c r="A1" s="4" t="s">
        <v>193</v>
      </c>
      <c r="B1" s="4"/>
      <c r="C1" s="4"/>
      <c r="D1" s="4"/>
      <c r="E1" s="4"/>
      <c r="F1" s="4"/>
      <c r="G1" s="4"/>
      <c r="H1" s="14">
        <v>45742</v>
      </c>
    </row>
    <row r="3" spans="1:8" x14ac:dyDescent="0.2">
      <c r="A3" s="16" t="s">
        <v>194</v>
      </c>
      <c r="B3" s="16"/>
      <c r="C3" s="16"/>
      <c r="D3" s="16"/>
      <c r="E3" s="16"/>
      <c r="F3" s="16"/>
      <c r="G3" s="16"/>
      <c r="H3" s="16"/>
    </row>
    <row r="4" spans="1:8" x14ac:dyDescent="0.2">
      <c r="A4" s="1" t="s">
        <v>195</v>
      </c>
    </row>
    <row r="5" spans="1:8" x14ac:dyDescent="0.2">
      <c r="A5" s="1" t="s">
        <v>196</v>
      </c>
    </row>
    <row r="6" spans="1:8" x14ac:dyDescent="0.2">
      <c r="A6" s="1" t="s">
        <v>197</v>
      </c>
    </row>
    <row r="7" spans="1:8" x14ac:dyDescent="0.2">
      <c r="A7" s="1" t="s">
        <v>198</v>
      </c>
    </row>
    <row r="9" spans="1:8" x14ac:dyDescent="0.2">
      <c r="A9" s="16" t="s">
        <v>199</v>
      </c>
      <c r="B9" s="16"/>
      <c r="C9" s="16"/>
      <c r="D9" s="16"/>
      <c r="E9" s="16"/>
      <c r="F9" s="16"/>
      <c r="G9" s="16"/>
      <c r="H9" s="16"/>
    </row>
    <row r="10" spans="1:8" x14ac:dyDescent="0.2">
      <c r="A10" s="1" t="s">
        <v>200</v>
      </c>
    </row>
    <row r="11" spans="1:8" x14ac:dyDescent="0.2">
      <c r="A11" s="1" t="s">
        <v>201</v>
      </c>
    </row>
    <row r="12" spans="1:8" x14ac:dyDescent="0.2">
      <c r="A12" s="1" t="s">
        <v>202</v>
      </c>
    </row>
    <row r="14" spans="1:8" x14ac:dyDescent="0.2">
      <c r="A14" s="16" t="s">
        <v>203</v>
      </c>
      <c r="B14" s="16"/>
      <c r="C14" s="16"/>
      <c r="D14" s="16"/>
      <c r="E14" s="16"/>
      <c r="F14" s="16"/>
      <c r="G14" s="16"/>
      <c r="H14" s="16"/>
    </row>
    <row r="15" spans="1:8" x14ac:dyDescent="0.2">
      <c r="A15" s="1" t="s">
        <v>204</v>
      </c>
    </row>
    <row r="16" spans="1:8" x14ac:dyDescent="0.2">
      <c r="A16" s="1" t="s">
        <v>205</v>
      </c>
    </row>
    <row r="17" spans="1:8" x14ac:dyDescent="0.2">
      <c r="A17" s="1" t="s">
        <v>206</v>
      </c>
    </row>
    <row r="18" spans="1:8" x14ac:dyDescent="0.2">
      <c r="A18" s="1" t="s">
        <v>207</v>
      </c>
    </row>
    <row r="20" spans="1:8" x14ac:dyDescent="0.2">
      <c r="A20" s="16" t="s">
        <v>208</v>
      </c>
      <c r="B20" s="16"/>
      <c r="C20" s="16"/>
      <c r="D20" s="16"/>
      <c r="E20" s="16"/>
      <c r="F20" s="16"/>
      <c r="G20" s="16"/>
      <c r="H20" s="16"/>
    </row>
    <row r="21" spans="1:8" x14ac:dyDescent="0.2">
      <c r="A21" s="1" t="s">
        <v>209</v>
      </c>
    </row>
    <row r="23" spans="1:8" x14ac:dyDescent="0.2">
      <c r="A23" s="1" t="s">
        <v>210</v>
      </c>
      <c r="B23" s="1" t="s">
        <v>3129</v>
      </c>
      <c r="C23" s="1" t="s">
        <v>3130</v>
      </c>
    </row>
    <row r="24" spans="1:8" x14ac:dyDescent="0.2">
      <c r="A24" s="1" t="s">
        <v>213</v>
      </c>
      <c r="B24" s="1">
        <v>2</v>
      </c>
      <c r="C24" s="1">
        <v>4</v>
      </c>
    </row>
    <row r="25" spans="1:8" x14ac:dyDescent="0.2">
      <c r="A25" s="1" t="s">
        <v>214</v>
      </c>
      <c r="B25" s="1">
        <v>4</v>
      </c>
      <c r="C25" s="1">
        <v>4</v>
      </c>
    </row>
    <row r="26" spans="1:8" x14ac:dyDescent="0.2">
      <c r="A26" s="1" t="s">
        <v>215</v>
      </c>
      <c r="B26" s="1">
        <v>3</v>
      </c>
      <c r="C26" s="1">
        <v>1</v>
      </c>
      <c r="E26" s="4" t="s">
        <v>3127</v>
      </c>
      <c r="F26" s="4"/>
      <c r="G26" s="4"/>
      <c r="H26" s="4"/>
    </row>
    <row r="27" spans="1:8" x14ac:dyDescent="0.2">
      <c r="A27" s="1" t="s">
        <v>185</v>
      </c>
      <c r="B27" s="1">
        <v>2</v>
      </c>
      <c r="C27" s="1">
        <v>8</v>
      </c>
      <c r="E27" s="4" t="s">
        <v>3128</v>
      </c>
      <c r="F27" s="4"/>
      <c r="G27" s="4"/>
      <c r="H27" s="4"/>
    </row>
    <row r="29" spans="1:8" x14ac:dyDescent="0.2">
      <c r="A29" s="1" t="s">
        <v>216</v>
      </c>
    </row>
    <row r="31" spans="1:8" x14ac:dyDescent="0.2">
      <c r="A31" s="4" t="s">
        <v>217</v>
      </c>
    </row>
    <row r="32" spans="1:8" x14ac:dyDescent="0.2">
      <c r="B32" s="3" t="s">
        <v>29</v>
      </c>
      <c r="C32" s="3" t="s">
        <v>33</v>
      </c>
      <c r="G32" s="1" t="s">
        <v>1915</v>
      </c>
    </row>
    <row r="33" spans="1:10" x14ac:dyDescent="0.2">
      <c r="A33" s="22" t="s">
        <v>210</v>
      </c>
      <c r="B33" s="24" t="s">
        <v>211</v>
      </c>
      <c r="C33" s="24" t="s">
        <v>212</v>
      </c>
    </row>
    <row r="34" spans="1:10" x14ac:dyDescent="0.2">
      <c r="A34" s="1" t="s">
        <v>213</v>
      </c>
      <c r="B34" s="3">
        <v>2</v>
      </c>
      <c r="C34" s="3">
        <v>4</v>
      </c>
    </row>
    <row r="35" spans="1:10" x14ac:dyDescent="0.2">
      <c r="A35" s="1" t="s">
        <v>214</v>
      </c>
      <c r="B35" s="3">
        <v>4</v>
      </c>
      <c r="C35" s="3">
        <v>4</v>
      </c>
    </row>
    <row r="36" spans="1:10" x14ac:dyDescent="0.2">
      <c r="A36" s="1" t="s">
        <v>215</v>
      </c>
      <c r="B36" s="3">
        <v>3</v>
      </c>
      <c r="C36" s="3">
        <v>1</v>
      </c>
    </row>
    <row r="37" spans="1:10" x14ac:dyDescent="0.2">
      <c r="A37" s="1" t="s">
        <v>185</v>
      </c>
      <c r="B37" s="3">
        <v>2</v>
      </c>
      <c r="C37" s="3">
        <v>8</v>
      </c>
    </row>
    <row r="38" spans="1:10" x14ac:dyDescent="0.2">
      <c r="A38" s="1" t="s">
        <v>218</v>
      </c>
      <c r="B38" s="25">
        <f>SUM(B34:B37)</f>
        <v>11</v>
      </c>
      <c r="C38" s="25">
        <f>SUM(C34:C37)</f>
        <v>17</v>
      </c>
      <c r="E38" s="1" t="s">
        <v>1916</v>
      </c>
    </row>
    <row r="39" spans="1:10" x14ac:dyDescent="0.2">
      <c r="B39" s="3" t="s">
        <v>30</v>
      </c>
      <c r="C39" s="3" t="s">
        <v>35</v>
      </c>
    </row>
    <row r="41" spans="1:10" x14ac:dyDescent="0.2">
      <c r="A41" s="4" t="s">
        <v>219</v>
      </c>
    </row>
    <row r="42" spans="1:10" x14ac:dyDescent="0.2">
      <c r="A42" s="1" t="s">
        <v>220</v>
      </c>
    </row>
    <row r="43" spans="1:10" x14ac:dyDescent="0.2">
      <c r="A43" s="1" t="s">
        <v>221</v>
      </c>
    </row>
    <row r="44" spans="1:10" x14ac:dyDescent="0.2">
      <c r="A44" s="1" t="s">
        <v>222</v>
      </c>
    </row>
    <row r="45" spans="1:10" x14ac:dyDescent="0.2">
      <c r="A45" s="1" t="s">
        <v>223</v>
      </c>
    </row>
    <row r="46" spans="1:10" x14ac:dyDescent="0.2">
      <c r="D46" s="242" t="s">
        <v>224</v>
      </c>
      <c r="E46" s="242" t="s">
        <v>224</v>
      </c>
      <c r="G46" s="93" t="s">
        <v>1917</v>
      </c>
      <c r="H46" s="93"/>
      <c r="I46" s="93"/>
      <c r="J46" s="93"/>
    </row>
    <row r="47" spans="1:10" x14ac:dyDescent="0.2">
      <c r="D47" s="242" t="s">
        <v>226</v>
      </c>
      <c r="E47" s="242" t="s">
        <v>225</v>
      </c>
      <c r="G47" s="93" t="s">
        <v>1918</v>
      </c>
      <c r="H47" s="93"/>
      <c r="I47" s="93"/>
      <c r="J47" s="93"/>
    </row>
    <row r="48" spans="1:10" x14ac:dyDescent="0.2">
      <c r="B48" s="3" t="s">
        <v>29</v>
      </c>
      <c r="C48" s="3" t="s">
        <v>33</v>
      </c>
      <c r="D48" s="102" t="s">
        <v>227</v>
      </c>
      <c r="E48" s="102" t="s">
        <v>227</v>
      </c>
      <c r="G48" s="350" t="s">
        <v>1921</v>
      </c>
      <c r="H48" s="93"/>
      <c r="I48" s="93"/>
      <c r="J48" s="93"/>
    </row>
    <row r="49" spans="1:13" x14ac:dyDescent="0.2">
      <c r="A49" s="22" t="s">
        <v>210</v>
      </c>
      <c r="B49" s="24" t="s">
        <v>211</v>
      </c>
      <c r="C49" s="24" t="s">
        <v>212</v>
      </c>
      <c r="D49" s="240" t="s">
        <v>229</v>
      </c>
      <c r="E49" s="240" t="s">
        <v>228</v>
      </c>
      <c r="G49" s="93" t="s">
        <v>1919</v>
      </c>
      <c r="H49" s="93"/>
      <c r="I49" s="93"/>
      <c r="J49" s="93"/>
    </row>
    <row r="50" spans="1:13" x14ac:dyDescent="0.2">
      <c r="A50" s="1" t="s">
        <v>213</v>
      </c>
      <c r="B50" s="3">
        <v>2</v>
      </c>
      <c r="C50" s="3">
        <v>4</v>
      </c>
      <c r="D50" s="241">
        <f>B50/C50</f>
        <v>0.5</v>
      </c>
      <c r="E50" s="241">
        <f>C50/B50</f>
        <v>2</v>
      </c>
      <c r="G50" s="93" t="s">
        <v>1920</v>
      </c>
      <c r="H50" s="93"/>
      <c r="I50" s="93"/>
      <c r="J50" s="93"/>
    </row>
    <row r="51" spans="1:13" x14ac:dyDescent="0.2">
      <c r="A51" s="1" t="s">
        <v>214</v>
      </c>
      <c r="B51" s="3">
        <v>4</v>
      </c>
      <c r="C51" s="3">
        <v>4</v>
      </c>
      <c r="D51" s="241">
        <f>B51/C51</f>
        <v>1</v>
      </c>
      <c r="E51" s="241">
        <f>C51/B51</f>
        <v>1</v>
      </c>
      <c r="G51" s="93"/>
      <c r="H51" s="93"/>
      <c r="I51" s="93"/>
      <c r="J51" s="93"/>
    </row>
    <row r="52" spans="1:13" x14ac:dyDescent="0.2">
      <c r="A52" s="1" t="s">
        <v>215</v>
      </c>
      <c r="B52" s="3">
        <v>3</v>
      </c>
      <c r="C52" s="3">
        <v>1</v>
      </c>
      <c r="D52" s="241">
        <f>B52/C52</f>
        <v>3</v>
      </c>
      <c r="E52" s="241">
        <f>C52/B52</f>
        <v>0.33333333333333331</v>
      </c>
      <c r="G52" s="350" t="s">
        <v>1922</v>
      </c>
      <c r="H52" s="93"/>
      <c r="I52" s="93"/>
      <c r="J52" s="93"/>
    </row>
    <row r="53" spans="1:13" x14ac:dyDescent="0.2">
      <c r="A53" s="1" t="s">
        <v>185</v>
      </c>
      <c r="B53" s="3">
        <v>2</v>
      </c>
      <c r="C53" s="3">
        <v>8</v>
      </c>
      <c r="D53" s="241">
        <f>B53/C53</f>
        <v>0.25</v>
      </c>
      <c r="E53" s="241">
        <f>C53/B53</f>
        <v>4</v>
      </c>
      <c r="G53" s="93" t="s">
        <v>1923</v>
      </c>
      <c r="H53" s="93"/>
      <c r="I53" s="93"/>
      <c r="J53" s="93"/>
    </row>
    <row r="54" spans="1:13" x14ac:dyDescent="0.2">
      <c r="A54" s="1" t="s">
        <v>218</v>
      </c>
      <c r="B54" s="25">
        <f>SUM(B50:B53)</f>
        <v>11</v>
      </c>
      <c r="C54" s="25">
        <f>SUM(C50:C53)</f>
        <v>17</v>
      </c>
      <c r="E54" s="93"/>
      <c r="G54" s="93" t="s">
        <v>1924</v>
      </c>
      <c r="H54" s="93"/>
      <c r="I54" s="93"/>
      <c r="J54" s="93"/>
    </row>
    <row r="55" spans="1:13" x14ac:dyDescent="0.2">
      <c r="B55" s="3" t="s">
        <v>30</v>
      </c>
      <c r="C55" s="3" t="s">
        <v>35</v>
      </c>
      <c r="G55" s="93" t="s">
        <v>1925</v>
      </c>
      <c r="H55" s="93"/>
      <c r="I55" s="93"/>
      <c r="J55" s="93"/>
    </row>
    <row r="56" spans="1:13" x14ac:dyDescent="0.2">
      <c r="G56" s="93" t="s">
        <v>1926</v>
      </c>
      <c r="H56" s="93"/>
      <c r="I56" s="93"/>
      <c r="J56" s="93"/>
    </row>
    <row r="57" spans="1:13" x14ac:dyDescent="0.2">
      <c r="A57" s="4" t="s">
        <v>230</v>
      </c>
    </row>
    <row r="58" spans="1:13" x14ac:dyDescent="0.2">
      <c r="A58" s="1" t="s">
        <v>231</v>
      </c>
    </row>
    <row r="59" spans="1:13" x14ac:dyDescent="0.2">
      <c r="A59" s="1" t="s">
        <v>232</v>
      </c>
      <c r="M59" s="3"/>
    </row>
    <row r="60" spans="1:13" x14ac:dyDescent="0.2">
      <c r="M60" s="3" t="s">
        <v>1901</v>
      </c>
    </row>
    <row r="61" spans="1:13" x14ac:dyDescent="0.2">
      <c r="D61" s="3" t="s">
        <v>224</v>
      </c>
      <c r="E61" s="102" t="s">
        <v>234</v>
      </c>
      <c r="F61" s="3" t="s">
        <v>224</v>
      </c>
      <c r="G61" s="102" t="s">
        <v>233</v>
      </c>
    </row>
    <row r="62" spans="1:13" x14ac:dyDescent="0.2">
      <c r="D62" s="3" t="s">
        <v>236</v>
      </c>
      <c r="E62" s="102" t="s">
        <v>1927</v>
      </c>
      <c r="F62" s="3" t="s">
        <v>235</v>
      </c>
      <c r="G62" s="102" t="s">
        <v>1928</v>
      </c>
    </row>
    <row r="63" spans="1:13" x14ac:dyDescent="0.2">
      <c r="B63" s="3" t="s">
        <v>29</v>
      </c>
      <c r="C63" s="3" t="s">
        <v>33</v>
      </c>
      <c r="D63" s="3" t="s">
        <v>227</v>
      </c>
      <c r="E63" s="102" t="s">
        <v>237</v>
      </c>
      <c r="F63" s="3" t="s">
        <v>227</v>
      </c>
      <c r="G63" s="102" t="s">
        <v>237</v>
      </c>
    </row>
    <row r="64" spans="1:13" x14ac:dyDescent="0.2">
      <c r="A64" s="22" t="s">
        <v>210</v>
      </c>
      <c r="B64" s="24" t="s">
        <v>211</v>
      </c>
      <c r="C64" s="24" t="s">
        <v>212</v>
      </c>
      <c r="D64" s="24" t="s">
        <v>229</v>
      </c>
      <c r="E64" s="240" t="s">
        <v>239</v>
      </c>
      <c r="F64" s="24" t="s">
        <v>228</v>
      </c>
      <c r="G64" s="240" t="s">
        <v>238</v>
      </c>
    </row>
    <row r="65" spans="1:14" x14ac:dyDescent="0.2">
      <c r="A65" s="1" t="s">
        <v>213</v>
      </c>
      <c r="B65" s="3">
        <v>2</v>
      </c>
      <c r="C65" s="3">
        <v>4</v>
      </c>
      <c r="D65" s="26">
        <f>B65/C65</f>
        <v>0.5</v>
      </c>
      <c r="E65" s="243">
        <v>2</v>
      </c>
      <c r="F65" s="26">
        <f>C65/B65</f>
        <v>2</v>
      </c>
      <c r="G65" s="243">
        <v>3</v>
      </c>
    </row>
    <row r="66" spans="1:14" x14ac:dyDescent="0.2">
      <c r="A66" s="1" t="s">
        <v>214</v>
      </c>
      <c r="B66" s="3">
        <v>4</v>
      </c>
      <c r="C66" s="3">
        <v>4</v>
      </c>
      <c r="D66" s="26">
        <f>B66/C66</f>
        <v>1</v>
      </c>
      <c r="E66" s="243">
        <v>3</v>
      </c>
      <c r="F66" s="26">
        <f>C66/B66</f>
        <v>1</v>
      </c>
      <c r="G66" s="243">
        <v>2</v>
      </c>
      <c r="M66" s="18">
        <v>11</v>
      </c>
      <c r="N66" s="1" t="s">
        <v>2101</v>
      </c>
    </row>
    <row r="67" spans="1:14" x14ac:dyDescent="0.2">
      <c r="A67" s="1" t="s">
        <v>215</v>
      </c>
      <c r="B67" s="3">
        <v>3</v>
      </c>
      <c r="C67" s="3">
        <v>1</v>
      </c>
      <c r="D67" s="26">
        <f>B67/C67</f>
        <v>3</v>
      </c>
      <c r="E67" s="243">
        <v>4</v>
      </c>
      <c r="F67" s="26">
        <f>C67/B67</f>
        <v>0.33333333333333331</v>
      </c>
      <c r="G67" s="243">
        <v>1</v>
      </c>
    </row>
    <row r="68" spans="1:14" x14ac:dyDescent="0.2">
      <c r="A68" s="1" t="s">
        <v>185</v>
      </c>
      <c r="B68" s="30">
        <v>2</v>
      </c>
      <c r="C68" s="29">
        <v>8</v>
      </c>
      <c r="D68" s="26">
        <f>B68/C68</f>
        <v>0.25</v>
      </c>
      <c r="E68" s="243">
        <v>1</v>
      </c>
      <c r="F68" s="26">
        <f>C68/B68</f>
        <v>4</v>
      </c>
      <c r="G68" s="243">
        <v>4</v>
      </c>
    </row>
    <row r="69" spans="1:14" x14ac:dyDescent="0.2">
      <c r="A69" s="1" t="s">
        <v>218</v>
      </c>
      <c r="B69" s="25">
        <f>SUM(B65:B68)</f>
        <v>11</v>
      </c>
      <c r="C69" s="25">
        <f>SUM(C65:C68)</f>
        <v>17</v>
      </c>
    </row>
    <row r="70" spans="1:14" x14ac:dyDescent="0.2">
      <c r="B70" s="3" t="s">
        <v>30</v>
      </c>
      <c r="C70" s="3" t="s">
        <v>35</v>
      </c>
    </row>
    <row r="72" spans="1:14" x14ac:dyDescent="0.2">
      <c r="A72" s="4" t="s">
        <v>240</v>
      </c>
      <c r="I72" s="1" t="s">
        <v>1902</v>
      </c>
    </row>
    <row r="73" spans="1:14" x14ac:dyDescent="0.2">
      <c r="A73" s="1" t="s">
        <v>241</v>
      </c>
      <c r="H73" s="3" t="s">
        <v>33</v>
      </c>
      <c r="K73" s="3" t="s">
        <v>3131</v>
      </c>
    </row>
    <row r="74" spans="1:14" x14ac:dyDescent="0.2">
      <c r="A74" s="1" t="s">
        <v>242</v>
      </c>
      <c r="H74" s="3" t="s">
        <v>212</v>
      </c>
      <c r="K74" s="3" t="s">
        <v>2100</v>
      </c>
    </row>
    <row r="76" spans="1:14" x14ac:dyDescent="0.2">
      <c r="A76" s="1" t="s">
        <v>243</v>
      </c>
    </row>
    <row r="77" spans="1:14" x14ac:dyDescent="0.2">
      <c r="A77" s="1" t="s">
        <v>244</v>
      </c>
    </row>
    <row r="78" spans="1:14" x14ac:dyDescent="0.2">
      <c r="A78" s="1" t="s">
        <v>245</v>
      </c>
    </row>
    <row r="79" spans="1:14" x14ac:dyDescent="0.2">
      <c r="A79" s="1" t="s">
        <v>246</v>
      </c>
    </row>
    <row r="81" spans="1:1" x14ac:dyDescent="0.2">
      <c r="A81" s="1" t="s">
        <v>247</v>
      </c>
    </row>
    <row r="82" spans="1:1" x14ac:dyDescent="0.2">
      <c r="A82" s="1" t="s">
        <v>248</v>
      </c>
    </row>
    <row r="83" spans="1:1" x14ac:dyDescent="0.2">
      <c r="A83" s="1" t="s">
        <v>249</v>
      </c>
    </row>
    <row r="84" spans="1:1" x14ac:dyDescent="0.2">
      <c r="A84" s="1" t="s">
        <v>250</v>
      </c>
    </row>
    <row r="85" spans="1:1" x14ac:dyDescent="0.2">
      <c r="A85" s="1" t="s">
        <v>251</v>
      </c>
    </row>
    <row r="86" spans="1:1" x14ac:dyDescent="0.2">
      <c r="A86" s="1" t="s">
        <v>252</v>
      </c>
    </row>
    <row r="88" spans="1:1" x14ac:dyDescent="0.2">
      <c r="A88" s="1" t="s">
        <v>253</v>
      </c>
    </row>
    <row r="89" spans="1:1" x14ac:dyDescent="0.2">
      <c r="A89" s="1" t="s">
        <v>254</v>
      </c>
    </row>
    <row r="90" spans="1:1" x14ac:dyDescent="0.2">
      <c r="A90" s="1" t="s">
        <v>251</v>
      </c>
    </row>
    <row r="91" spans="1:1" x14ac:dyDescent="0.2">
      <c r="A91" s="1" t="s">
        <v>255</v>
      </c>
    </row>
    <row r="93" spans="1:1" x14ac:dyDescent="0.2">
      <c r="A93" s="1" t="s">
        <v>256</v>
      </c>
    </row>
    <row r="98" spans="1:8" x14ac:dyDescent="0.2">
      <c r="A98" s="16" t="s">
        <v>257</v>
      </c>
      <c r="B98" s="16"/>
      <c r="C98" s="16"/>
      <c r="D98" s="16"/>
      <c r="E98" s="16"/>
      <c r="F98" s="16"/>
      <c r="G98" s="16"/>
      <c r="H98" s="16"/>
    </row>
    <row r="100" spans="1:8" x14ac:dyDescent="0.2">
      <c r="A100" s="1" t="s">
        <v>258</v>
      </c>
    </row>
    <row r="102" spans="1:8" x14ac:dyDescent="0.2">
      <c r="A102" s="1" t="s">
        <v>210</v>
      </c>
      <c r="B102" s="1" t="s">
        <v>259</v>
      </c>
      <c r="C102" s="1" t="s">
        <v>260</v>
      </c>
      <c r="F102" s="4" t="s">
        <v>261</v>
      </c>
    </row>
    <row r="103" spans="1:8" x14ac:dyDescent="0.2">
      <c r="A103" s="1" t="s">
        <v>213</v>
      </c>
      <c r="B103" s="1">
        <v>10</v>
      </c>
      <c r="C103" s="1">
        <v>5</v>
      </c>
      <c r="F103" s="1" t="s">
        <v>262</v>
      </c>
    </row>
    <row r="104" spans="1:8" x14ac:dyDescent="0.2">
      <c r="A104" s="1" t="s">
        <v>214</v>
      </c>
      <c r="B104" s="1">
        <v>2</v>
      </c>
      <c r="C104" s="1">
        <v>8</v>
      </c>
      <c r="F104" s="1" t="s">
        <v>263</v>
      </c>
    </row>
    <row r="105" spans="1:8" x14ac:dyDescent="0.2">
      <c r="A105" s="1" t="s">
        <v>215</v>
      </c>
      <c r="B105" s="1">
        <v>4</v>
      </c>
      <c r="C105" s="1">
        <v>4</v>
      </c>
      <c r="F105" s="1" t="s">
        <v>264</v>
      </c>
    </row>
    <row r="106" spans="1:8" x14ac:dyDescent="0.2">
      <c r="A106" s="1" t="s">
        <v>185</v>
      </c>
      <c r="B106" s="1">
        <v>4</v>
      </c>
      <c r="C106" s="1">
        <v>8</v>
      </c>
      <c r="F106" s="1" t="s">
        <v>265</v>
      </c>
    </row>
    <row r="108" spans="1:8" x14ac:dyDescent="0.2">
      <c r="A108" s="1" t="s">
        <v>105</v>
      </c>
    </row>
    <row r="109" spans="1:8" x14ac:dyDescent="0.2">
      <c r="A109" s="1" t="s">
        <v>266</v>
      </c>
    </row>
    <row r="110" spans="1:8" x14ac:dyDescent="0.2">
      <c r="A110" s="1" t="s">
        <v>267</v>
      </c>
    </row>
    <row r="111" spans="1:8" x14ac:dyDescent="0.2">
      <c r="A111" s="1" t="s">
        <v>268</v>
      </c>
    </row>
    <row r="112" spans="1:8" x14ac:dyDescent="0.2">
      <c r="A112" s="1" t="s">
        <v>269</v>
      </c>
    </row>
    <row r="113" spans="1:7" x14ac:dyDescent="0.2">
      <c r="A113" s="1" t="s">
        <v>270</v>
      </c>
    </row>
    <row r="114" spans="1:7" x14ac:dyDescent="0.2">
      <c r="A114" s="1" t="s">
        <v>271</v>
      </c>
    </row>
    <row r="115" spans="1:7" x14ac:dyDescent="0.2">
      <c r="A115" s="1" t="s">
        <v>272</v>
      </c>
    </row>
    <row r="116" spans="1:7" x14ac:dyDescent="0.2">
      <c r="A116" s="1" t="s">
        <v>273</v>
      </c>
    </row>
    <row r="117" spans="1:7" x14ac:dyDescent="0.2">
      <c r="A117" s="1" t="s">
        <v>274</v>
      </c>
    </row>
    <row r="119" spans="1:7" x14ac:dyDescent="0.2">
      <c r="A119" s="4" t="s">
        <v>275</v>
      </c>
    </row>
    <row r="120" spans="1:7" x14ac:dyDescent="0.2">
      <c r="A120" s="4"/>
      <c r="D120" s="246" t="s">
        <v>224</v>
      </c>
      <c r="E120" s="243" t="s">
        <v>224</v>
      </c>
      <c r="F120" s="246" t="s">
        <v>234</v>
      </c>
      <c r="G120" s="243" t="s">
        <v>233</v>
      </c>
    </row>
    <row r="121" spans="1:7" x14ac:dyDescent="0.2">
      <c r="B121" s="3"/>
      <c r="C121" s="3"/>
      <c r="D121" s="246" t="s">
        <v>225</v>
      </c>
      <c r="E121" s="243" t="s">
        <v>226</v>
      </c>
      <c r="F121" s="246" t="s">
        <v>276</v>
      </c>
      <c r="G121" s="243" t="s">
        <v>277</v>
      </c>
    </row>
    <row r="122" spans="1:7" ht="17" thickBot="1" x14ac:dyDescent="0.25">
      <c r="A122" s="1" t="s">
        <v>210</v>
      </c>
      <c r="B122" s="3" t="s">
        <v>259</v>
      </c>
      <c r="C122" s="3" t="s">
        <v>260</v>
      </c>
      <c r="D122" s="247" t="s">
        <v>278</v>
      </c>
      <c r="E122" s="244" t="s">
        <v>279</v>
      </c>
      <c r="F122" s="247" t="s">
        <v>29</v>
      </c>
      <c r="G122" s="243" t="s">
        <v>33</v>
      </c>
    </row>
    <row r="123" spans="1:7" ht="17" thickBot="1" x14ac:dyDescent="0.25">
      <c r="A123" s="1" t="s">
        <v>213</v>
      </c>
      <c r="B123" s="37">
        <v>10</v>
      </c>
      <c r="C123" s="38">
        <v>5</v>
      </c>
      <c r="D123" s="102">
        <f>C123/B123</f>
        <v>0.5</v>
      </c>
      <c r="E123" s="102">
        <f>B123/C123</f>
        <v>2</v>
      </c>
      <c r="F123" s="102">
        <v>1</v>
      </c>
      <c r="G123" s="110">
        <v>4</v>
      </c>
    </row>
    <row r="124" spans="1:7" ht="17" thickBot="1" x14ac:dyDescent="0.25">
      <c r="A124" s="4" t="s">
        <v>214</v>
      </c>
      <c r="B124" s="34">
        <v>2</v>
      </c>
      <c r="C124" s="33">
        <v>8</v>
      </c>
      <c r="D124" s="242">
        <f>C124/B124</f>
        <v>4</v>
      </c>
      <c r="E124" s="242">
        <f>B124/C124</f>
        <v>0.25</v>
      </c>
      <c r="F124" s="242">
        <v>4</v>
      </c>
      <c r="G124" s="245">
        <v>1</v>
      </c>
    </row>
    <row r="125" spans="1:7" ht="17" thickBot="1" x14ac:dyDescent="0.25">
      <c r="A125" s="1" t="s">
        <v>215</v>
      </c>
      <c r="B125" s="37">
        <v>4</v>
      </c>
      <c r="C125" s="38">
        <v>4</v>
      </c>
      <c r="D125" s="102">
        <f>C125/B125</f>
        <v>1</v>
      </c>
      <c r="E125" s="102">
        <f>B125/C125</f>
        <v>1</v>
      </c>
      <c r="F125" s="102">
        <v>2</v>
      </c>
      <c r="G125" s="110">
        <v>3</v>
      </c>
    </row>
    <row r="126" spans="1:7" ht="17" thickBot="1" x14ac:dyDescent="0.25">
      <c r="A126" s="4" t="s">
        <v>185</v>
      </c>
      <c r="B126" s="36">
        <v>4</v>
      </c>
      <c r="C126" s="35">
        <v>8</v>
      </c>
      <c r="D126" s="242">
        <f>C126/B126</f>
        <v>2</v>
      </c>
      <c r="E126" s="242">
        <f>B126/C126</f>
        <v>0.5</v>
      </c>
      <c r="F126" s="242">
        <v>3</v>
      </c>
      <c r="G126" s="245">
        <v>2</v>
      </c>
    </row>
    <row r="127" spans="1:7" x14ac:dyDescent="0.2">
      <c r="A127" s="1" t="s">
        <v>218</v>
      </c>
      <c r="B127" s="102">
        <f>SUM(B123:B126)</f>
        <v>20</v>
      </c>
      <c r="C127" s="102">
        <f>SUM(C123:C126)</f>
        <v>25</v>
      </c>
    </row>
    <row r="128" spans="1:7" x14ac:dyDescent="0.2">
      <c r="B128" s="239" t="s">
        <v>30</v>
      </c>
      <c r="C128" s="239" t="s">
        <v>35</v>
      </c>
      <c r="G128" s="4" t="s">
        <v>259</v>
      </c>
    </row>
    <row r="143" spans="2:2" x14ac:dyDescent="0.2">
      <c r="B143" s="4" t="s">
        <v>260</v>
      </c>
    </row>
    <row r="146" spans="1:7" x14ac:dyDescent="0.2">
      <c r="A146" s="4" t="s">
        <v>267</v>
      </c>
    </row>
    <row r="147" spans="1:7" x14ac:dyDescent="0.2">
      <c r="A147" s="4" t="s">
        <v>268</v>
      </c>
    </row>
    <row r="148" spans="1:7" x14ac:dyDescent="0.2">
      <c r="A148" s="4"/>
    </row>
    <row r="149" spans="1:7" x14ac:dyDescent="0.2">
      <c r="A149" s="1" t="s">
        <v>280</v>
      </c>
    </row>
    <row r="151" spans="1:7" x14ac:dyDescent="0.2">
      <c r="A151" s="4"/>
      <c r="D151" s="19" t="s">
        <v>224</v>
      </c>
      <c r="E151" s="27" t="s">
        <v>224</v>
      </c>
      <c r="G151"/>
    </row>
    <row r="152" spans="1:7" x14ac:dyDescent="0.2">
      <c r="B152" s="3"/>
      <c r="C152" s="3"/>
      <c r="D152" s="19" t="s">
        <v>225</v>
      </c>
      <c r="E152" s="27" t="s">
        <v>226</v>
      </c>
    </row>
    <row r="153" spans="1:7" ht="17" thickBot="1" x14ac:dyDescent="0.25">
      <c r="A153" s="1" t="s">
        <v>210</v>
      </c>
      <c r="B153" s="3" t="s">
        <v>259</v>
      </c>
      <c r="C153" s="3" t="s">
        <v>260</v>
      </c>
      <c r="D153" s="31" t="s">
        <v>278</v>
      </c>
      <c r="E153" s="32" t="s">
        <v>279</v>
      </c>
    </row>
    <row r="154" spans="1:7" ht="17" thickBot="1" x14ac:dyDescent="0.25">
      <c r="A154" s="39" t="s">
        <v>213</v>
      </c>
      <c r="B154" s="40">
        <v>10</v>
      </c>
      <c r="C154" s="41">
        <v>5</v>
      </c>
      <c r="D154" s="44">
        <f>C154/B154</f>
        <v>0.5</v>
      </c>
      <c r="E154" s="3">
        <f>B154/C154</f>
        <v>2</v>
      </c>
    </row>
    <row r="155" spans="1:7" ht="17" thickBot="1" x14ac:dyDescent="0.25">
      <c r="A155" s="4" t="s">
        <v>214</v>
      </c>
      <c r="B155" s="34">
        <v>2</v>
      </c>
      <c r="C155" s="33">
        <v>8</v>
      </c>
      <c r="D155" s="28">
        <f>C155/B155</f>
        <v>4</v>
      </c>
      <c r="E155" s="28">
        <f>B155/C155</f>
        <v>0.25</v>
      </c>
    </row>
    <row r="156" spans="1:7" ht="17" thickBot="1" x14ac:dyDescent="0.25">
      <c r="A156" s="1" t="s">
        <v>215</v>
      </c>
      <c r="B156" s="37">
        <v>4</v>
      </c>
      <c r="C156" s="38">
        <v>4</v>
      </c>
      <c r="D156" s="3">
        <f>C156/B156</f>
        <v>1</v>
      </c>
      <c r="E156" s="3">
        <f>B156/C156</f>
        <v>1</v>
      </c>
    </row>
    <row r="157" spans="1:7" ht="17" thickBot="1" x14ac:dyDescent="0.25">
      <c r="A157" s="4" t="s">
        <v>185</v>
      </c>
      <c r="B157" s="36">
        <v>4</v>
      </c>
      <c r="C157" s="35">
        <v>8</v>
      </c>
      <c r="D157" s="28">
        <f>C157/B157</f>
        <v>2</v>
      </c>
      <c r="E157" s="28">
        <f>B157/C157</f>
        <v>0.5</v>
      </c>
    </row>
    <row r="158" spans="1:7" x14ac:dyDescent="0.2">
      <c r="A158" s="4"/>
      <c r="B158" s="42"/>
      <c r="C158" s="43"/>
      <c r="D158" s="28"/>
      <c r="E158" s="28"/>
    </row>
    <row r="159" spans="1:7" x14ac:dyDescent="0.2">
      <c r="A159" s="4" t="s">
        <v>269</v>
      </c>
    </row>
    <row r="160" spans="1:7" x14ac:dyDescent="0.2">
      <c r="A160" s="4" t="s">
        <v>270</v>
      </c>
    </row>
    <row r="161" spans="1:11" x14ac:dyDescent="0.2">
      <c r="A161" s="4"/>
    </row>
    <row r="162" spans="1:11" x14ac:dyDescent="0.2">
      <c r="A162" s="4"/>
      <c r="D162" s="19" t="s">
        <v>224</v>
      </c>
      <c r="E162" s="27" t="s">
        <v>224</v>
      </c>
    </row>
    <row r="163" spans="1:11" x14ac:dyDescent="0.2">
      <c r="B163" s="3"/>
      <c r="C163" s="3"/>
      <c r="D163" s="19" t="s">
        <v>225</v>
      </c>
      <c r="E163" s="27" t="s">
        <v>226</v>
      </c>
    </row>
    <row r="164" spans="1:11" ht="17" thickBot="1" x14ac:dyDescent="0.25">
      <c r="A164" s="1" t="s">
        <v>210</v>
      </c>
      <c r="B164" s="3" t="s">
        <v>259</v>
      </c>
      <c r="C164" s="3" t="s">
        <v>260</v>
      </c>
      <c r="D164" s="31" t="s">
        <v>278</v>
      </c>
      <c r="E164" s="32" t="s">
        <v>279</v>
      </c>
      <c r="G164"/>
    </row>
    <row r="165" spans="1:11" ht="17" thickBot="1" x14ac:dyDescent="0.25">
      <c r="A165" s="1" t="s">
        <v>213</v>
      </c>
      <c r="B165" s="37">
        <v>10</v>
      </c>
      <c r="C165" s="38">
        <v>5</v>
      </c>
      <c r="D165" s="28">
        <f>C165/B165</f>
        <v>0.5</v>
      </c>
      <c r="E165" s="3">
        <f>B165/C165</f>
        <v>2</v>
      </c>
    </row>
    <row r="166" spans="1:11" ht="17" thickBot="1" x14ac:dyDescent="0.25">
      <c r="A166" s="45" t="s">
        <v>214</v>
      </c>
      <c r="B166" s="46">
        <v>2</v>
      </c>
      <c r="C166" s="47">
        <v>8</v>
      </c>
      <c r="D166" s="44">
        <f>C166/B166</f>
        <v>4</v>
      </c>
      <c r="E166" s="44">
        <f>B166/C166</f>
        <v>0.25</v>
      </c>
    </row>
    <row r="167" spans="1:11" ht="17" thickBot="1" x14ac:dyDescent="0.25">
      <c r="A167" s="1" t="s">
        <v>215</v>
      </c>
      <c r="B167" s="37">
        <v>4</v>
      </c>
      <c r="C167" s="38">
        <v>4</v>
      </c>
      <c r="D167" s="3">
        <f>C167/B167</f>
        <v>1</v>
      </c>
      <c r="E167" s="3">
        <f>B167/C167</f>
        <v>1</v>
      </c>
    </row>
    <row r="168" spans="1:11" ht="17" thickBot="1" x14ac:dyDescent="0.25">
      <c r="A168" s="4" t="s">
        <v>185</v>
      </c>
      <c r="B168" s="36">
        <v>4</v>
      </c>
      <c r="C168" s="35">
        <v>8</v>
      </c>
      <c r="D168" s="28">
        <f>C168/B168</f>
        <v>2</v>
      </c>
      <c r="E168" s="28">
        <f>B168/C168</f>
        <v>0.5</v>
      </c>
    </row>
    <row r="169" spans="1:11" x14ac:dyDescent="0.2">
      <c r="A169" s="4"/>
      <c r="B169" s="42"/>
      <c r="C169" s="43"/>
      <c r="D169" s="28"/>
      <c r="E169" s="28"/>
    </row>
    <row r="170" spans="1:11" x14ac:dyDescent="0.2">
      <c r="A170" s="1" t="s">
        <v>281</v>
      </c>
    </row>
    <row r="171" spans="1:11" x14ac:dyDescent="0.2">
      <c r="A171" s="1" t="s">
        <v>272</v>
      </c>
    </row>
    <row r="173" spans="1:11" x14ac:dyDescent="0.2">
      <c r="A173" s="1" t="s">
        <v>1929</v>
      </c>
      <c r="B173" s="3"/>
      <c r="C173" s="3"/>
      <c r="G173" s="4" t="s">
        <v>259</v>
      </c>
    </row>
    <row r="174" spans="1:11" x14ac:dyDescent="0.2">
      <c r="A174" s="1" t="s">
        <v>1930</v>
      </c>
    </row>
    <row r="175" spans="1:11" x14ac:dyDescent="0.2">
      <c r="H175" s="248" t="s">
        <v>1931</v>
      </c>
      <c r="I175" s="109"/>
      <c r="J175" s="109"/>
      <c r="K175" s="109"/>
    </row>
    <row r="176" spans="1:11" x14ac:dyDescent="0.2">
      <c r="H176" s="109"/>
      <c r="I176" s="109"/>
      <c r="J176" s="109"/>
      <c r="K176" s="109"/>
    </row>
    <row r="177" spans="2:11" x14ac:dyDescent="0.2">
      <c r="C177"/>
      <c r="H177" s="109" t="s">
        <v>1932</v>
      </c>
      <c r="I177" s="109"/>
      <c r="J177" s="109"/>
      <c r="K177" s="109"/>
    </row>
    <row r="178" spans="2:11" x14ac:dyDescent="0.2">
      <c r="H178" s="109"/>
      <c r="I178" s="109"/>
      <c r="J178" s="109"/>
      <c r="K178" s="109"/>
    </row>
    <row r="179" spans="2:11" x14ac:dyDescent="0.2">
      <c r="H179" s="248" t="s">
        <v>1933</v>
      </c>
      <c r="I179" s="109"/>
      <c r="J179" s="109"/>
      <c r="K179" s="109"/>
    </row>
    <row r="180" spans="2:11" x14ac:dyDescent="0.2">
      <c r="H180" s="109"/>
      <c r="I180" s="109"/>
      <c r="J180" s="109"/>
      <c r="K180" s="109"/>
    </row>
    <row r="181" spans="2:11" x14ac:dyDescent="0.2">
      <c r="H181" s="109"/>
      <c r="I181" s="109"/>
      <c r="J181" s="109"/>
      <c r="K181" s="109"/>
    </row>
    <row r="182" spans="2:11" x14ac:dyDescent="0.2">
      <c r="H182" s="248" t="s">
        <v>1934</v>
      </c>
      <c r="I182" s="109"/>
      <c r="J182" s="109"/>
      <c r="K182" s="109"/>
    </row>
    <row r="183" spans="2:11" x14ac:dyDescent="0.2">
      <c r="H183" s="109"/>
      <c r="I183" s="109"/>
      <c r="J183" s="109"/>
      <c r="K183" s="109"/>
    </row>
    <row r="184" spans="2:11" x14ac:dyDescent="0.2">
      <c r="H184" s="109"/>
      <c r="I184" s="109"/>
      <c r="J184" s="109"/>
      <c r="K184" s="109"/>
    </row>
    <row r="185" spans="2:11" x14ac:dyDescent="0.2">
      <c r="H185" s="109" t="s">
        <v>1935</v>
      </c>
      <c r="I185" s="109"/>
      <c r="J185" s="109"/>
      <c r="K185" s="109"/>
    </row>
    <row r="186" spans="2:11" x14ac:dyDescent="0.2">
      <c r="H186" s="109"/>
      <c r="I186" s="109"/>
      <c r="J186" s="109"/>
      <c r="K186" s="109"/>
    </row>
    <row r="187" spans="2:11" x14ac:dyDescent="0.2">
      <c r="H187" s="109" t="s">
        <v>1936</v>
      </c>
      <c r="I187" s="109"/>
      <c r="J187" s="109"/>
      <c r="K187" s="109"/>
    </row>
    <row r="188" spans="2:11" x14ac:dyDescent="0.2">
      <c r="B188" s="4" t="s">
        <v>260</v>
      </c>
      <c r="H188" s="109" t="s">
        <v>1937</v>
      </c>
      <c r="I188" s="109"/>
      <c r="J188" s="109"/>
      <c r="K188" s="109"/>
    </row>
    <row r="189" spans="2:11" x14ac:dyDescent="0.2">
      <c r="H189" s="109" t="s">
        <v>1938</v>
      </c>
      <c r="I189" s="109"/>
      <c r="J189" s="109"/>
      <c r="K189" s="109"/>
    </row>
    <row r="190" spans="2:11" x14ac:dyDescent="0.2">
      <c r="H190" s="109" t="s">
        <v>1939</v>
      </c>
      <c r="I190" s="109"/>
      <c r="J190" s="109"/>
      <c r="K190" s="109"/>
    </row>
    <row r="191" spans="2:11" x14ac:dyDescent="0.2">
      <c r="H191" s="109" t="s">
        <v>1940</v>
      </c>
      <c r="I191" s="109"/>
      <c r="J191" s="109"/>
      <c r="K191" s="109"/>
    </row>
    <row r="193" spans="1:11" x14ac:dyDescent="0.2">
      <c r="A193" s="4" t="s">
        <v>273</v>
      </c>
    </row>
    <row r="194" spans="1:11" x14ac:dyDescent="0.2">
      <c r="A194" s="1" t="s">
        <v>282</v>
      </c>
    </row>
    <row r="196" spans="1:11" x14ac:dyDescent="0.2">
      <c r="A196" s="1" t="s">
        <v>283</v>
      </c>
      <c r="F196" s="1" t="s">
        <v>284</v>
      </c>
      <c r="G196" s="1" t="s">
        <v>285</v>
      </c>
    </row>
    <row r="197" spans="1:11" x14ac:dyDescent="0.2">
      <c r="A197" s="1" t="s">
        <v>286</v>
      </c>
      <c r="E197" s="48">
        <f>9/14</f>
        <v>0.6428571428571429</v>
      </c>
      <c r="F197" s="1" t="s">
        <v>287</v>
      </c>
      <c r="G197" s="1" t="s">
        <v>288</v>
      </c>
    </row>
    <row r="198" spans="1:11" x14ac:dyDescent="0.2">
      <c r="A198" s="1" t="s">
        <v>289</v>
      </c>
      <c r="E198" s="3">
        <v>1</v>
      </c>
      <c r="F198" s="1" t="s">
        <v>290</v>
      </c>
      <c r="G198" s="1" t="s">
        <v>291</v>
      </c>
    </row>
    <row r="199" spans="1:11" x14ac:dyDescent="0.2">
      <c r="H199" s="1" t="s">
        <v>292</v>
      </c>
    </row>
    <row r="200" spans="1:11" x14ac:dyDescent="0.2">
      <c r="G200" s="1" t="s">
        <v>259</v>
      </c>
      <c r="H200" s="1" t="s">
        <v>293</v>
      </c>
    </row>
    <row r="201" spans="1:11" ht="17" thickBot="1" x14ac:dyDescent="0.25"/>
    <row r="202" spans="1:11" x14ac:dyDescent="0.2">
      <c r="H202" s="5" t="s">
        <v>294</v>
      </c>
      <c r="I202" s="6"/>
      <c r="J202" s="6"/>
      <c r="K202" s="7"/>
    </row>
    <row r="203" spans="1:11" x14ac:dyDescent="0.2">
      <c r="C203"/>
      <c r="H203" s="8" t="s">
        <v>295</v>
      </c>
      <c r="K203" s="9"/>
    </row>
    <row r="204" spans="1:11" x14ac:dyDescent="0.2">
      <c r="H204" s="8"/>
      <c r="K204" s="9"/>
    </row>
    <row r="205" spans="1:11" x14ac:dyDescent="0.2">
      <c r="H205" s="8" t="s">
        <v>296</v>
      </c>
      <c r="K205" s="9"/>
    </row>
    <row r="206" spans="1:11" x14ac:dyDescent="0.2">
      <c r="H206" s="8" t="s">
        <v>297</v>
      </c>
      <c r="K206" s="9"/>
    </row>
    <row r="207" spans="1:11" x14ac:dyDescent="0.2">
      <c r="H207" s="8"/>
      <c r="K207" s="9"/>
    </row>
    <row r="208" spans="1:11" x14ac:dyDescent="0.2">
      <c r="H208" s="8"/>
      <c r="K208" s="9"/>
    </row>
    <row r="209" spans="1:11" x14ac:dyDescent="0.2">
      <c r="H209" s="8" t="s">
        <v>298</v>
      </c>
      <c r="K209" s="9"/>
    </row>
    <row r="210" spans="1:11" x14ac:dyDescent="0.2">
      <c r="H210" s="8" t="s">
        <v>299</v>
      </c>
      <c r="K210" s="9"/>
    </row>
    <row r="211" spans="1:11" ht="17" thickBot="1" x14ac:dyDescent="0.25">
      <c r="H211" s="52"/>
      <c r="I211" s="11"/>
      <c r="J211" s="11" t="s">
        <v>300</v>
      </c>
      <c r="K211" s="13"/>
    </row>
    <row r="214" spans="1:11" x14ac:dyDescent="0.2">
      <c r="B214" s="4" t="s">
        <v>260</v>
      </c>
    </row>
    <row r="218" spans="1:11" x14ac:dyDescent="0.2">
      <c r="A218" s="4" t="s">
        <v>274</v>
      </c>
    </row>
    <row r="219" spans="1:11" x14ac:dyDescent="0.2">
      <c r="A219" s="1" t="s">
        <v>282</v>
      </c>
    </row>
    <row r="221" spans="1:11" x14ac:dyDescent="0.2">
      <c r="A221" s="1" t="s">
        <v>301</v>
      </c>
    </row>
    <row r="222" spans="1:11" x14ac:dyDescent="0.2">
      <c r="A222" s="1" t="s">
        <v>302</v>
      </c>
      <c r="E222" s="48"/>
    </row>
    <row r="223" spans="1:11" x14ac:dyDescent="0.2">
      <c r="E223" s="48"/>
    </row>
    <row r="224" spans="1:11" x14ac:dyDescent="0.2">
      <c r="A224" s="1" t="s">
        <v>303</v>
      </c>
      <c r="E224" s="3"/>
    </row>
    <row r="225" spans="1:8" x14ac:dyDescent="0.2">
      <c r="A225" s="1" t="s">
        <v>304</v>
      </c>
    </row>
    <row r="226" spans="1:8" x14ac:dyDescent="0.2">
      <c r="A226" s="1" t="s">
        <v>305</v>
      </c>
      <c r="C226" s="3"/>
      <c r="D226" s="3"/>
      <c r="H226" s="4" t="s">
        <v>259</v>
      </c>
    </row>
    <row r="230" spans="1:8" x14ac:dyDescent="0.2">
      <c r="D230"/>
    </row>
    <row r="241" spans="1:9" x14ac:dyDescent="0.2">
      <c r="C241" s="4" t="s">
        <v>260</v>
      </c>
    </row>
    <row r="245" spans="1:9" x14ac:dyDescent="0.2">
      <c r="A245" s="1" t="s">
        <v>306</v>
      </c>
    </row>
    <row r="246" spans="1:9" x14ac:dyDescent="0.2">
      <c r="A246" s="1" t="s">
        <v>307</v>
      </c>
    </row>
    <row r="247" spans="1:9" x14ac:dyDescent="0.2">
      <c r="C247" s="3"/>
      <c r="D247" s="3"/>
      <c r="H247" s="4" t="s">
        <v>259</v>
      </c>
    </row>
    <row r="248" spans="1:9" x14ac:dyDescent="0.2">
      <c r="A248" s="1" t="s">
        <v>308</v>
      </c>
    </row>
    <row r="251" spans="1:9" x14ac:dyDescent="0.2">
      <c r="D251"/>
    </row>
    <row r="252" spans="1:9" x14ac:dyDescent="0.2">
      <c r="A252" s="1" t="s">
        <v>309</v>
      </c>
    </row>
    <row r="253" spans="1:9" x14ac:dyDescent="0.2">
      <c r="I253"/>
    </row>
    <row r="255" spans="1:9" x14ac:dyDescent="0.2">
      <c r="A255" s="1" t="s">
        <v>310</v>
      </c>
    </row>
    <row r="258" spans="1:8" x14ac:dyDescent="0.2">
      <c r="A258" s="1" t="s">
        <v>311</v>
      </c>
    </row>
    <row r="262" spans="1:8" x14ac:dyDescent="0.2">
      <c r="C262" s="4" t="s">
        <v>260</v>
      </c>
    </row>
    <row r="264" spans="1:8" x14ac:dyDescent="0.2">
      <c r="A264" s="1" t="s">
        <v>312</v>
      </c>
      <c r="C264" s="3" t="s">
        <v>313</v>
      </c>
    </row>
    <row r="267" spans="1:8" x14ac:dyDescent="0.2">
      <c r="A267" s="4" t="s">
        <v>314</v>
      </c>
    </row>
    <row r="269" spans="1:8" x14ac:dyDescent="0.2">
      <c r="A269" s="1" t="s">
        <v>315</v>
      </c>
      <c r="C269" s="3"/>
      <c r="D269" s="3"/>
      <c r="H269" s="4" t="s">
        <v>259</v>
      </c>
    </row>
    <row r="270" spans="1:8" x14ac:dyDescent="0.2">
      <c r="E270" s="1" t="s">
        <v>316</v>
      </c>
      <c r="F270" s="1" t="s">
        <v>317</v>
      </c>
    </row>
    <row r="271" spans="1:8" x14ac:dyDescent="0.2">
      <c r="A271" s="1" t="s">
        <v>318</v>
      </c>
    </row>
    <row r="272" spans="1:8" x14ac:dyDescent="0.2">
      <c r="E272" s="1" t="s">
        <v>319</v>
      </c>
      <c r="F272" s="1" t="s">
        <v>320</v>
      </c>
    </row>
    <row r="273" spans="1:8" x14ac:dyDescent="0.2">
      <c r="A273" s="1" t="s">
        <v>321</v>
      </c>
      <c r="D273"/>
    </row>
    <row r="274" spans="1:8" x14ac:dyDescent="0.2">
      <c r="E274" s="1" t="s">
        <v>322</v>
      </c>
    </row>
    <row r="277" spans="1:8" x14ac:dyDescent="0.2">
      <c r="A277" s="1" t="s">
        <v>224</v>
      </c>
      <c r="C277" s="4" t="s">
        <v>323</v>
      </c>
    </row>
    <row r="278" spans="1:8" x14ac:dyDescent="0.2">
      <c r="A278" s="1" t="s">
        <v>226</v>
      </c>
      <c r="C278" s="1" t="s">
        <v>324</v>
      </c>
    </row>
    <row r="279" spans="1:8" x14ac:dyDescent="0.2">
      <c r="A279" s="1" t="s">
        <v>325</v>
      </c>
      <c r="C279" s="1" t="s">
        <v>326</v>
      </c>
    </row>
    <row r="280" spans="1:8" x14ac:dyDescent="0.2">
      <c r="A280" s="1" t="s">
        <v>327</v>
      </c>
      <c r="C280" s="1" t="s">
        <v>328</v>
      </c>
    </row>
    <row r="281" spans="1:8" x14ac:dyDescent="0.2">
      <c r="A281" s="1" t="s">
        <v>329</v>
      </c>
      <c r="C281" s="1" t="s">
        <v>330</v>
      </c>
    </row>
    <row r="284" spans="1:8" x14ac:dyDescent="0.2">
      <c r="C284" s="4" t="s">
        <v>260</v>
      </c>
    </row>
    <row r="288" spans="1:8" x14ac:dyDescent="0.2">
      <c r="A288" s="16" t="s">
        <v>3132</v>
      </c>
      <c r="B288" s="16"/>
      <c r="C288" s="16"/>
      <c r="D288" s="16"/>
      <c r="E288" s="16"/>
      <c r="F288" s="16"/>
      <c r="G288" s="16"/>
      <c r="H288" s="16"/>
    </row>
    <row r="290" spans="1:8" x14ac:dyDescent="0.2">
      <c r="A290" s="1" t="s">
        <v>3133</v>
      </c>
    </row>
    <row r="292" spans="1:8" x14ac:dyDescent="0.2">
      <c r="A292" s="22" t="s">
        <v>1949</v>
      </c>
      <c r="B292" s="24" t="s">
        <v>3138</v>
      </c>
      <c r="C292" s="24" t="s">
        <v>3139</v>
      </c>
    </row>
    <row r="293" spans="1:8" x14ac:dyDescent="0.2">
      <c r="A293" s="1" t="s">
        <v>3134</v>
      </c>
      <c r="B293" s="3">
        <v>50</v>
      </c>
      <c r="C293" s="3">
        <v>4</v>
      </c>
    </row>
    <row r="294" spans="1:8" x14ac:dyDescent="0.2">
      <c r="A294" s="1" t="s">
        <v>3135</v>
      </c>
      <c r="B294" s="3">
        <v>20</v>
      </c>
      <c r="C294" s="3">
        <v>3</v>
      </c>
    </row>
    <row r="295" spans="1:8" x14ac:dyDescent="0.2">
      <c r="A295" s="1" t="s">
        <v>3136</v>
      </c>
      <c r="B295" s="3">
        <v>10</v>
      </c>
      <c r="C295" s="3">
        <v>1</v>
      </c>
    </row>
    <row r="296" spans="1:8" x14ac:dyDescent="0.2">
      <c r="A296" s="1" t="s">
        <v>3137</v>
      </c>
      <c r="B296" s="3">
        <v>1</v>
      </c>
      <c r="C296" s="3">
        <v>1</v>
      </c>
    </row>
    <row r="298" spans="1:8" ht="17" thickBot="1" x14ac:dyDescent="0.25">
      <c r="A298" s="1" t="s">
        <v>105</v>
      </c>
    </row>
    <row r="299" spans="1:8" ht="17" thickBot="1" x14ac:dyDescent="0.25">
      <c r="A299" s="72" t="s">
        <v>3140</v>
      </c>
      <c r="B299" s="50"/>
      <c r="C299" s="50"/>
      <c r="D299" s="50"/>
      <c r="E299" s="50"/>
      <c r="F299" s="50"/>
      <c r="G299" s="50"/>
      <c r="H299" s="51"/>
    </row>
    <row r="300" spans="1:8" x14ac:dyDescent="0.2">
      <c r="A300" s="1" t="s">
        <v>3141</v>
      </c>
    </row>
    <row r="301" spans="1:8" x14ac:dyDescent="0.2">
      <c r="A301" s="1" t="s">
        <v>3142</v>
      </c>
    </row>
    <row r="303" spans="1:8" x14ac:dyDescent="0.2">
      <c r="D303" s="3" t="s">
        <v>224</v>
      </c>
    </row>
    <row r="304" spans="1:8" x14ac:dyDescent="0.2">
      <c r="D304" s="3" t="s">
        <v>3143</v>
      </c>
    </row>
    <row r="305" spans="1:8" x14ac:dyDescent="0.2">
      <c r="A305" s="22" t="s">
        <v>1949</v>
      </c>
      <c r="B305" s="24" t="s">
        <v>3138</v>
      </c>
      <c r="C305" s="24" t="s">
        <v>3139</v>
      </c>
      <c r="D305" s="24" t="s">
        <v>3144</v>
      </c>
    </row>
    <row r="306" spans="1:8" x14ac:dyDescent="0.2">
      <c r="A306" s="1" t="s">
        <v>3134</v>
      </c>
      <c r="B306" s="3">
        <v>50</v>
      </c>
      <c r="C306" s="3">
        <v>4</v>
      </c>
      <c r="D306" s="351">
        <f>C306/B306</f>
        <v>0.08</v>
      </c>
      <c r="F306" s="1" t="s">
        <v>3145</v>
      </c>
    </row>
    <row r="307" spans="1:8" x14ac:dyDescent="0.2">
      <c r="A307" s="1" t="s">
        <v>3135</v>
      </c>
      <c r="B307" s="3">
        <v>20</v>
      </c>
      <c r="C307" s="3">
        <v>3</v>
      </c>
      <c r="D307" s="310">
        <f>C307/B307</f>
        <v>0.15</v>
      </c>
      <c r="F307" s="1" t="s">
        <v>3146</v>
      </c>
    </row>
    <row r="308" spans="1:8" x14ac:dyDescent="0.2">
      <c r="A308" s="1" t="s">
        <v>3136</v>
      </c>
      <c r="B308" s="3">
        <v>10</v>
      </c>
      <c r="C308" s="3">
        <v>1</v>
      </c>
      <c r="D308" s="3">
        <f>C308/B308</f>
        <v>0.1</v>
      </c>
    </row>
    <row r="309" spans="1:8" x14ac:dyDescent="0.2">
      <c r="A309" s="1" t="s">
        <v>3137</v>
      </c>
      <c r="B309" s="3">
        <v>1</v>
      </c>
      <c r="C309" s="3">
        <v>1</v>
      </c>
      <c r="D309" s="3">
        <f>C309/B309</f>
        <v>1</v>
      </c>
    </row>
    <row r="310" spans="1:8" ht="17" thickBot="1" x14ac:dyDescent="0.25"/>
    <row r="311" spans="1:8" x14ac:dyDescent="0.2">
      <c r="A311" s="5" t="s">
        <v>3147</v>
      </c>
      <c r="B311" s="6"/>
      <c r="C311" s="6"/>
      <c r="D311" s="6"/>
      <c r="E311" s="6"/>
      <c r="F311" s="6"/>
      <c r="G311" s="6"/>
      <c r="H311" s="7"/>
    </row>
    <row r="312" spans="1:8" ht="17" thickBot="1" x14ac:dyDescent="0.25">
      <c r="A312" s="10" t="s">
        <v>3148</v>
      </c>
      <c r="B312" s="11"/>
      <c r="C312" s="11"/>
      <c r="D312" s="11"/>
      <c r="E312" s="11"/>
      <c r="F312" s="11"/>
      <c r="G312" s="11"/>
      <c r="H312" s="13"/>
    </row>
    <row r="314" spans="1:8" x14ac:dyDescent="0.2">
      <c r="A314" s="1" t="s">
        <v>3149</v>
      </c>
    </row>
    <row r="315" spans="1:8" x14ac:dyDescent="0.2">
      <c r="A315" s="1" t="s">
        <v>3150</v>
      </c>
    </row>
    <row r="316" spans="1:8" x14ac:dyDescent="0.2">
      <c r="A316" s="1" t="s">
        <v>3151</v>
      </c>
    </row>
    <row r="318" spans="1:8" x14ac:dyDescent="0.2">
      <c r="D318" s="3" t="s">
        <v>224</v>
      </c>
      <c r="E318" s="3" t="s">
        <v>224</v>
      </c>
    </row>
    <row r="319" spans="1:8" x14ac:dyDescent="0.2">
      <c r="D319" s="3" t="s">
        <v>3143</v>
      </c>
      <c r="E319" s="3" t="s">
        <v>3152</v>
      </c>
    </row>
    <row r="320" spans="1:8" x14ac:dyDescent="0.2">
      <c r="A320" s="22" t="s">
        <v>1949</v>
      </c>
      <c r="B320" s="24" t="s">
        <v>3138</v>
      </c>
      <c r="C320" s="24" t="s">
        <v>3139</v>
      </c>
      <c r="D320" s="24" t="s">
        <v>3144</v>
      </c>
      <c r="E320" s="24" t="s">
        <v>3153</v>
      </c>
    </row>
    <row r="321" spans="1:8" x14ac:dyDescent="0.2">
      <c r="A321" s="1" t="s">
        <v>3134</v>
      </c>
      <c r="B321" s="3">
        <v>50</v>
      </c>
      <c r="C321" s="3">
        <v>4</v>
      </c>
      <c r="D321" s="351">
        <f>C321/B321</f>
        <v>0.08</v>
      </c>
      <c r="E321" s="3">
        <f>B321/C321</f>
        <v>12.5</v>
      </c>
    </row>
    <row r="322" spans="1:8" x14ac:dyDescent="0.2">
      <c r="A322" s="1" t="s">
        <v>3135</v>
      </c>
      <c r="B322" s="3">
        <v>20</v>
      </c>
      <c r="C322" s="3">
        <v>3</v>
      </c>
      <c r="D322" s="310">
        <f>C322/B322</f>
        <v>0.15</v>
      </c>
      <c r="E322" s="3">
        <f>B322/C322</f>
        <v>6.666666666666667</v>
      </c>
    </row>
    <row r="323" spans="1:8" x14ac:dyDescent="0.2">
      <c r="A323" s="1" t="s">
        <v>3136</v>
      </c>
      <c r="B323" s="3">
        <v>10</v>
      </c>
      <c r="C323" s="3">
        <v>1</v>
      </c>
      <c r="D323" s="3">
        <f>C323/B323</f>
        <v>0.1</v>
      </c>
      <c r="E323" s="3">
        <f>B323/C323</f>
        <v>10</v>
      </c>
    </row>
    <row r="324" spans="1:8" x14ac:dyDescent="0.2">
      <c r="A324" s="1" t="s">
        <v>3137</v>
      </c>
      <c r="B324" s="3">
        <v>1</v>
      </c>
      <c r="C324" s="3">
        <v>1</v>
      </c>
      <c r="D324" s="3">
        <f>C324/B324</f>
        <v>1</v>
      </c>
      <c r="E324" s="19">
        <f>B324/C324</f>
        <v>1</v>
      </c>
    </row>
    <row r="325" spans="1:8" ht="17" thickBot="1" x14ac:dyDescent="0.25"/>
    <row r="326" spans="1:8" ht="17" thickBot="1" x14ac:dyDescent="0.25">
      <c r="A326" s="72" t="s">
        <v>3154</v>
      </c>
      <c r="B326" s="50"/>
      <c r="C326" s="50"/>
      <c r="D326" s="50"/>
      <c r="E326" s="50"/>
      <c r="F326" s="50"/>
      <c r="G326" s="50"/>
      <c r="H326" s="51"/>
    </row>
    <row r="342" spans="1:8" ht="17" thickBot="1" x14ac:dyDescent="0.25"/>
    <row r="343" spans="1:8" ht="17" thickBot="1" x14ac:dyDescent="0.25">
      <c r="A343" s="72" t="s">
        <v>3155</v>
      </c>
      <c r="B343" s="50"/>
      <c r="C343" s="50"/>
      <c r="D343" s="50"/>
      <c r="E343" s="50"/>
      <c r="F343" s="50"/>
      <c r="G343" s="50"/>
      <c r="H343" s="51"/>
    </row>
    <row r="344" spans="1:8" x14ac:dyDescent="0.2">
      <c r="A344" s="1" t="s">
        <v>3156</v>
      </c>
    </row>
    <row r="345" spans="1:8" x14ac:dyDescent="0.2">
      <c r="A345" s="1" t="s">
        <v>3157</v>
      </c>
    </row>
    <row r="346" spans="1:8" x14ac:dyDescent="0.2">
      <c r="A346" s="1" t="s">
        <v>3158</v>
      </c>
    </row>
    <row r="347" spans="1:8" x14ac:dyDescent="0.2">
      <c r="A347" s="1" t="s">
        <v>3159</v>
      </c>
    </row>
    <row r="348" spans="1:8" x14ac:dyDescent="0.2">
      <c r="A348" s="1" t="s">
        <v>3160</v>
      </c>
    </row>
    <row r="349" spans="1:8" ht="17" thickBot="1" x14ac:dyDescent="0.25"/>
    <row r="350" spans="1:8" ht="17" thickBot="1" x14ac:dyDescent="0.25">
      <c r="A350" s="72" t="s">
        <v>3161</v>
      </c>
      <c r="B350" s="50"/>
      <c r="C350" s="50"/>
      <c r="D350" s="50"/>
      <c r="E350" s="50"/>
      <c r="F350" s="50"/>
      <c r="G350" s="50"/>
      <c r="H350" s="51"/>
    </row>
    <row r="351" spans="1:8" x14ac:dyDescent="0.2">
      <c r="A351" s="1" t="s">
        <v>3162</v>
      </c>
    </row>
    <row r="352" spans="1:8" x14ac:dyDescent="0.2">
      <c r="A352" s="1" t="s">
        <v>3163</v>
      </c>
    </row>
    <row r="353" spans="1:8" x14ac:dyDescent="0.2">
      <c r="A353" s="1" t="s">
        <v>3164</v>
      </c>
    </row>
    <row r="354" spans="1:8" x14ac:dyDescent="0.2">
      <c r="A354" s="1" t="s">
        <v>3165</v>
      </c>
    </row>
    <row r="355" spans="1:8" x14ac:dyDescent="0.2">
      <c r="D355" s="1">
        <f>1/0.08</f>
        <v>12.5</v>
      </c>
      <c r="E355" s="1" t="s">
        <v>3166</v>
      </c>
    </row>
    <row r="357" spans="1:8" x14ac:dyDescent="0.2">
      <c r="A357" s="1" t="s">
        <v>3167</v>
      </c>
    </row>
    <row r="358" spans="1:8" ht="17" thickBot="1" x14ac:dyDescent="0.25"/>
    <row r="359" spans="1:8" ht="17" thickBot="1" x14ac:dyDescent="0.25">
      <c r="A359" s="72" t="s">
        <v>3168</v>
      </c>
      <c r="B359" s="50"/>
      <c r="C359" s="50"/>
      <c r="D359" s="50"/>
      <c r="E359" s="50"/>
      <c r="F359" s="50"/>
      <c r="G359" s="50"/>
      <c r="H359" s="51"/>
    </row>
    <row r="361" spans="1:8" x14ac:dyDescent="0.2">
      <c r="A361" s="1" t="s">
        <v>3169</v>
      </c>
    </row>
    <row r="362" spans="1:8" x14ac:dyDescent="0.2">
      <c r="A362" s="1" t="s">
        <v>3170</v>
      </c>
    </row>
    <row r="363" spans="1:8" x14ac:dyDescent="0.2">
      <c r="A363" s="1" t="s">
        <v>3171</v>
      </c>
    </row>
    <row r="364" spans="1:8" x14ac:dyDescent="0.2">
      <c r="A364" s="1" t="s">
        <v>3172</v>
      </c>
    </row>
    <row r="368" spans="1:8" x14ac:dyDescent="0.2">
      <c r="H368" s="1" t="s">
        <v>3173</v>
      </c>
    </row>
    <row r="369" spans="7:10" x14ac:dyDescent="0.2">
      <c r="H369" s="1" t="s">
        <v>3174</v>
      </c>
    </row>
    <row r="370" spans="7:10" x14ac:dyDescent="0.2">
      <c r="H370" s="1" t="s">
        <v>3175</v>
      </c>
    </row>
    <row r="371" spans="7:10" x14ac:dyDescent="0.2">
      <c r="H371" s="1" t="s">
        <v>3176</v>
      </c>
    </row>
    <row r="372" spans="7:10" x14ac:dyDescent="0.2">
      <c r="H372" s="1" t="s">
        <v>3177</v>
      </c>
    </row>
    <row r="373" spans="7:10" x14ac:dyDescent="0.2">
      <c r="H373" s="1" t="s">
        <v>3178</v>
      </c>
    </row>
    <row r="374" spans="7:10" x14ac:dyDescent="0.2">
      <c r="H374" s="1" t="s">
        <v>3179</v>
      </c>
    </row>
    <row r="375" spans="7:10" x14ac:dyDescent="0.2">
      <c r="H375" s="1" t="s">
        <v>3180</v>
      </c>
    </row>
    <row r="376" spans="7:10" x14ac:dyDescent="0.2">
      <c r="H376" s="1" t="s">
        <v>3181</v>
      </c>
    </row>
    <row r="377" spans="7:10" x14ac:dyDescent="0.2">
      <c r="H377" s="1" t="s">
        <v>3182</v>
      </c>
    </row>
    <row r="378" spans="7:10" x14ac:dyDescent="0.2">
      <c r="H378" s="1" t="s">
        <v>3183</v>
      </c>
    </row>
    <row r="379" spans="7:10" x14ac:dyDescent="0.2">
      <c r="H379" s="1" t="s">
        <v>3184</v>
      </c>
    </row>
    <row r="382" spans="7:10" x14ac:dyDescent="0.2">
      <c r="H382" s="1" t="s">
        <v>3185</v>
      </c>
    </row>
    <row r="383" spans="7:10" x14ac:dyDescent="0.2">
      <c r="G383" s="2">
        <f>(9-4.6)/54</f>
        <v>8.1481481481481488E-2</v>
      </c>
      <c r="J383" s="1" t="s">
        <v>3186</v>
      </c>
    </row>
    <row r="385" spans="1:11" x14ac:dyDescent="0.2">
      <c r="B385" s="1" t="s">
        <v>3187</v>
      </c>
    </row>
    <row r="390" spans="1:11" ht="17" thickBot="1" x14ac:dyDescent="0.25"/>
    <row r="391" spans="1:11" ht="24" thickBot="1" x14ac:dyDescent="0.3">
      <c r="A391" s="260" t="s">
        <v>3188</v>
      </c>
      <c r="B391" s="261"/>
      <c r="C391" s="261"/>
      <c r="D391" s="261"/>
      <c r="E391" s="261"/>
      <c r="F391" s="261"/>
      <c r="G391" s="261"/>
      <c r="H391" s="261"/>
      <c r="I391" s="261"/>
      <c r="J391" s="261"/>
      <c r="K391" s="262"/>
    </row>
    <row r="412" spans="10:12" x14ac:dyDescent="0.2">
      <c r="L412" s="3" t="s">
        <v>1901</v>
      </c>
    </row>
    <row r="413" spans="10:12" x14ac:dyDescent="0.2">
      <c r="L413" s="3" t="s">
        <v>3189</v>
      </c>
    </row>
    <row r="415" spans="10:12" x14ac:dyDescent="0.2">
      <c r="J415" s="1" t="s">
        <v>3191</v>
      </c>
    </row>
    <row r="416" spans="10:12" x14ac:dyDescent="0.2">
      <c r="J416" s="1" t="s">
        <v>3192</v>
      </c>
    </row>
    <row r="417" spans="1:20" x14ac:dyDescent="0.2">
      <c r="A417" s="16" t="s">
        <v>336</v>
      </c>
      <c r="B417" s="16"/>
      <c r="C417" s="16"/>
      <c r="D417" s="16"/>
      <c r="E417" s="16"/>
      <c r="F417" s="16"/>
      <c r="G417" s="16"/>
      <c r="H417" s="16"/>
    </row>
    <row r="418" spans="1:20" x14ac:dyDescent="0.2">
      <c r="A418" s="1" t="s">
        <v>337</v>
      </c>
    </row>
    <row r="419" spans="1:20" x14ac:dyDescent="0.2">
      <c r="A419" s="1" t="s">
        <v>338</v>
      </c>
    </row>
    <row r="420" spans="1:20" x14ac:dyDescent="0.2">
      <c r="A420" s="1" t="s">
        <v>2001</v>
      </c>
    </row>
    <row r="421" spans="1:20" x14ac:dyDescent="0.2">
      <c r="A421" s="1" t="s">
        <v>2002</v>
      </c>
    </row>
    <row r="422" spans="1:20" x14ac:dyDescent="0.2">
      <c r="T422" s="3"/>
    </row>
    <row r="423" spans="1:20" x14ac:dyDescent="0.2">
      <c r="A423" s="1" t="s">
        <v>2003</v>
      </c>
      <c r="T423" s="3"/>
    </row>
    <row r="424" spans="1:20" ht="17" thickBot="1" x14ac:dyDescent="0.25">
      <c r="I424" s="3" t="s">
        <v>3190</v>
      </c>
    </row>
    <row r="425" spans="1:20" ht="17" thickBot="1" x14ac:dyDescent="0.25">
      <c r="A425" s="49" t="s">
        <v>340</v>
      </c>
      <c r="B425" s="50"/>
      <c r="C425" s="50"/>
      <c r="D425" s="50"/>
      <c r="E425" s="50"/>
      <c r="F425" s="50"/>
      <c r="G425" s="50"/>
      <c r="H425" s="51"/>
    </row>
    <row r="427" spans="1:20" x14ac:dyDescent="0.2">
      <c r="A427" s="1" t="s">
        <v>341</v>
      </c>
    </row>
    <row r="428" spans="1:20" x14ac:dyDescent="0.2">
      <c r="A428" s="1" t="s">
        <v>342</v>
      </c>
      <c r="J428" s="1" t="s">
        <v>3193</v>
      </c>
    </row>
    <row r="429" spans="1:20" x14ac:dyDescent="0.2">
      <c r="A429" s="1" t="s">
        <v>343</v>
      </c>
      <c r="J429" s="1" t="s">
        <v>3194</v>
      </c>
    </row>
    <row r="430" spans="1:20" x14ac:dyDescent="0.2">
      <c r="A430" s="1" t="s">
        <v>344</v>
      </c>
      <c r="J430" s="1" t="s">
        <v>3195</v>
      </c>
      <c r="S430" s="3" t="s">
        <v>1901</v>
      </c>
    </row>
    <row r="431" spans="1:20" x14ac:dyDescent="0.2">
      <c r="A431" s="1" t="s">
        <v>343</v>
      </c>
      <c r="J431" s="1" t="s">
        <v>3196</v>
      </c>
      <c r="S431" s="3"/>
    </row>
    <row r="432" spans="1:20" x14ac:dyDescent="0.2">
      <c r="A432" s="1" t="s">
        <v>345</v>
      </c>
      <c r="J432" s="1" t="s">
        <v>3197</v>
      </c>
      <c r="P432" s="1" t="s">
        <v>3212</v>
      </c>
      <c r="S432" s="3"/>
    </row>
    <row r="433" spans="1:22" x14ac:dyDescent="0.2">
      <c r="A433" s="1" t="s">
        <v>346</v>
      </c>
      <c r="J433" s="1" t="s">
        <v>3198</v>
      </c>
      <c r="P433" s="1" t="s">
        <v>3213</v>
      </c>
      <c r="S433" s="3"/>
    </row>
    <row r="434" spans="1:22" x14ac:dyDescent="0.2">
      <c r="A434" s="1" t="s">
        <v>347</v>
      </c>
      <c r="M434" s="1" t="s">
        <v>3199</v>
      </c>
      <c r="P434" s="1" t="s">
        <v>3214</v>
      </c>
      <c r="S434" s="3"/>
    </row>
    <row r="435" spans="1:22" x14ac:dyDescent="0.2">
      <c r="J435" s="1" t="s">
        <v>3200</v>
      </c>
      <c r="P435" s="1" t="s">
        <v>3215</v>
      </c>
      <c r="Q435" s="3"/>
      <c r="S435" s="3"/>
    </row>
    <row r="436" spans="1:22" x14ac:dyDescent="0.2">
      <c r="A436" s="1" t="s">
        <v>348</v>
      </c>
      <c r="J436" s="1" t="s">
        <v>3201</v>
      </c>
      <c r="Q436" s="3"/>
      <c r="S436" s="3"/>
    </row>
    <row r="437" spans="1:22" x14ac:dyDescent="0.2">
      <c r="M437" s="1" t="s">
        <v>3199</v>
      </c>
      <c r="P437" s="1" t="s">
        <v>3216</v>
      </c>
      <c r="S437" s="3"/>
    </row>
    <row r="438" spans="1:22" x14ac:dyDescent="0.2">
      <c r="P438" s="1" t="s">
        <v>3217</v>
      </c>
      <c r="R438" s="93"/>
      <c r="S438" s="239"/>
      <c r="T438" s="93"/>
      <c r="U438" s="93"/>
      <c r="V438" s="93"/>
    </row>
    <row r="439" spans="1:22" x14ac:dyDescent="0.2">
      <c r="C439" s="1" t="s">
        <v>350</v>
      </c>
      <c r="J439" s="1" t="s">
        <v>3202</v>
      </c>
      <c r="P439" s="1" t="s">
        <v>3218</v>
      </c>
      <c r="R439" s="93"/>
      <c r="S439" s="239"/>
      <c r="T439" s="93"/>
      <c r="U439" s="93"/>
      <c r="V439" s="93"/>
    </row>
    <row r="440" spans="1:22" x14ac:dyDescent="0.2">
      <c r="J440" s="1" t="s">
        <v>3203</v>
      </c>
      <c r="P440" s="1" t="s">
        <v>3219</v>
      </c>
      <c r="R440" s="93"/>
      <c r="S440" s="239"/>
      <c r="T440" s="93"/>
      <c r="U440" s="93"/>
      <c r="V440" s="93"/>
    </row>
    <row r="441" spans="1:22" x14ac:dyDescent="0.2">
      <c r="J441" s="1" t="s">
        <v>3204</v>
      </c>
      <c r="R441" s="93"/>
      <c r="S441" s="239"/>
      <c r="T441" s="93"/>
      <c r="U441" s="93"/>
      <c r="V441" s="93"/>
    </row>
    <row r="442" spans="1:22" x14ac:dyDescent="0.2">
      <c r="C442" s="1" t="s">
        <v>351</v>
      </c>
      <c r="G442" s="1" t="s">
        <v>352</v>
      </c>
      <c r="M442" s="1" t="s">
        <v>3205</v>
      </c>
      <c r="R442" s="350" t="s">
        <v>353</v>
      </c>
      <c r="S442" s="352"/>
      <c r="T442" s="350"/>
      <c r="U442" s="350"/>
      <c r="V442" s="350"/>
    </row>
    <row r="443" spans="1:22" x14ac:dyDescent="0.2">
      <c r="J443" s="1" t="s">
        <v>3206</v>
      </c>
      <c r="R443" s="350" t="s">
        <v>354</v>
      </c>
      <c r="S443" s="352"/>
      <c r="T443" s="350"/>
      <c r="U443" s="350"/>
      <c r="V443" s="350"/>
    </row>
    <row r="444" spans="1:22" x14ac:dyDescent="0.2">
      <c r="C444" s="1" t="s">
        <v>355</v>
      </c>
      <c r="J444" s="1" t="s">
        <v>3207</v>
      </c>
      <c r="R444" s="350" t="s">
        <v>356</v>
      </c>
      <c r="S444" s="350"/>
      <c r="T444" s="350"/>
      <c r="U444" s="350"/>
      <c r="V444" s="350"/>
    </row>
    <row r="445" spans="1:22" x14ac:dyDescent="0.2">
      <c r="M445" s="1" t="s">
        <v>3208</v>
      </c>
      <c r="O445" s="1" t="s">
        <v>1902</v>
      </c>
      <c r="R445" s="350" t="s">
        <v>357</v>
      </c>
      <c r="S445" s="350"/>
      <c r="T445" s="350"/>
      <c r="U445" s="350"/>
      <c r="V445" s="350"/>
    </row>
    <row r="446" spans="1:22" x14ac:dyDescent="0.2">
      <c r="G446" s="1" t="s">
        <v>358</v>
      </c>
      <c r="R446" s="93"/>
      <c r="S446" s="93"/>
      <c r="T446" s="93"/>
      <c r="U446" s="93"/>
      <c r="V446" s="93"/>
    </row>
    <row r="447" spans="1:22" x14ac:dyDescent="0.2">
      <c r="J447" s="1" t="s">
        <v>3209</v>
      </c>
      <c r="R447" s="93"/>
      <c r="S447" s="93"/>
      <c r="T447" s="93"/>
      <c r="U447" s="93"/>
      <c r="V447" s="93"/>
    </row>
    <row r="448" spans="1:22" x14ac:dyDescent="0.2">
      <c r="A448" s="1" t="s">
        <v>359</v>
      </c>
      <c r="J448" s="1" t="s">
        <v>3210</v>
      </c>
    </row>
    <row r="449" spans="1:10" x14ac:dyDescent="0.2">
      <c r="A449" s="1" t="s">
        <v>360</v>
      </c>
      <c r="J449" s="1" t="s">
        <v>3211</v>
      </c>
    </row>
    <row r="451" spans="1:10" x14ac:dyDescent="0.2">
      <c r="D451" s="3" t="s">
        <v>339</v>
      </c>
    </row>
    <row r="452" spans="1:10" x14ac:dyDescent="0.2">
      <c r="D452" s="3" t="s">
        <v>29</v>
      </c>
    </row>
    <row r="457" spans="1:10" x14ac:dyDescent="0.2">
      <c r="F457" s="53"/>
    </row>
    <row r="458" spans="1:10" x14ac:dyDescent="0.2">
      <c r="F458" s="53"/>
    </row>
    <row r="464" spans="1:10" x14ac:dyDescent="0.2">
      <c r="A464" s="3" t="s">
        <v>33</v>
      </c>
    </row>
    <row r="465" spans="1:9" x14ac:dyDescent="0.2">
      <c r="A465" s="3" t="s">
        <v>349</v>
      </c>
    </row>
    <row r="468" spans="1:9" x14ac:dyDescent="0.2">
      <c r="A468" s="53"/>
      <c r="B468" s="53"/>
      <c r="C468" s="53"/>
      <c r="D468" s="53"/>
      <c r="E468" s="53"/>
      <c r="F468" s="53"/>
      <c r="G468" s="53"/>
      <c r="H468" s="53"/>
      <c r="I468" s="53"/>
    </row>
    <row r="475" spans="1:9" ht="17" thickBot="1" x14ac:dyDescent="0.25"/>
    <row r="476" spans="1:9" ht="17" thickBot="1" x14ac:dyDescent="0.25">
      <c r="A476" s="49" t="s">
        <v>361</v>
      </c>
      <c r="B476" s="50"/>
      <c r="C476" s="50"/>
      <c r="D476" s="50"/>
      <c r="E476" s="50"/>
      <c r="F476" s="50"/>
      <c r="G476" s="50"/>
      <c r="H476" s="51"/>
    </row>
    <row r="478" spans="1:9" x14ac:dyDescent="0.2">
      <c r="D478" s="3" t="s">
        <v>339</v>
      </c>
      <c r="F478" s="1" t="s">
        <v>362</v>
      </c>
    </row>
    <row r="479" spans="1:9" x14ac:dyDescent="0.2">
      <c r="D479" s="3" t="s">
        <v>29</v>
      </c>
      <c r="F479" s="1" t="s">
        <v>363</v>
      </c>
    </row>
    <row r="480" spans="1:9" x14ac:dyDescent="0.2">
      <c r="F480" s="1" t="s">
        <v>364</v>
      </c>
    </row>
    <row r="481" spans="1:8" x14ac:dyDescent="0.2">
      <c r="F481" s="1" t="s">
        <v>365</v>
      </c>
    </row>
    <row r="482" spans="1:8" x14ac:dyDescent="0.2">
      <c r="F482" s="1" t="s">
        <v>366</v>
      </c>
    </row>
    <row r="483" spans="1:8" x14ac:dyDescent="0.2">
      <c r="F483" s="1" t="s">
        <v>367</v>
      </c>
    </row>
    <row r="484" spans="1:8" x14ac:dyDescent="0.2">
      <c r="F484" s="1" t="s">
        <v>368</v>
      </c>
    </row>
    <row r="486" spans="1:8" x14ac:dyDescent="0.2">
      <c r="F486" s="1" t="s">
        <v>369</v>
      </c>
    </row>
    <row r="487" spans="1:8" x14ac:dyDescent="0.2">
      <c r="F487" s="1" t="s">
        <v>370</v>
      </c>
    </row>
    <row r="488" spans="1:8" ht="17" thickBot="1" x14ac:dyDescent="0.25"/>
    <row r="489" spans="1:8" x14ac:dyDescent="0.2">
      <c r="F489" s="54" t="s">
        <v>371</v>
      </c>
      <c r="G489" s="55"/>
      <c r="H489" s="56"/>
    </row>
    <row r="490" spans="1:8" x14ac:dyDescent="0.2">
      <c r="F490" s="57" t="s">
        <v>372</v>
      </c>
      <c r="G490" s="58"/>
      <c r="H490" s="59"/>
    </row>
    <row r="491" spans="1:8" x14ac:dyDescent="0.2">
      <c r="A491" s="3" t="s">
        <v>33</v>
      </c>
      <c r="F491" s="57" t="s">
        <v>373</v>
      </c>
      <c r="G491" s="58"/>
      <c r="H491" s="59"/>
    </row>
    <row r="492" spans="1:8" x14ac:dyDescent="0.2">
      <c r="A492" s="3" t="s">
        <v>349</v>
      </c>
      <c r="F492" s="8"/>
      <c r="H492" s="9"/>
    </row>
    <row r="493" spans="1:8" ht="17" thickBot="1" x14ac:dyDescent="0.25">
      <c r="F493" s="8" t="s">
        <v>374</v>
      </c>
      <c r="H493" s="9"/>
    </row>
    <row r="494" spans="1:8" x14ac:dyDescent="0.2">
      <c r="A494" s="54" t="s">
        <v>375</v>
      </c>
      <c r="B494" s="55"/>
      <c r="C494" s="55"/>
      <c r="D494" s="56"/>
      <c r="F494" s="8" t="s">
        <v>376</v>
      </c>
      <c r="H494" s="9"/>
    </row>
    <row r="495" spans="1:8" x14ac:dyDescent="0.2">
      <c r="A495" s="57" t="s">
        <v>377</v>
      </c>
      <c r="B495" s="58"/>
      <c r="C495" s="58"/>
      <c r="D495" s="59"/>
      <c r="F495" s="8"/>
      <c r="H495" s="9"/>
    </row>
    <row r="496" spans="1:8" x14ac:dyDescent="0.2">
      <c r="A496" s="8"/>
      <c r="D496" s="9"/>
      <c r="F496" s="8" t="s">
        <v>378</v>
      </c>
      <c r="H496" s="9"/>
    </row>
    <row r="497" spans="1:8" ht="17" thickBot="1" x14ac:dyDescent="0.25">
      <c r="A497" s="8" t="s">
        <v>379</v>
      </c>
      <c r="D497" s="9"/>
      <c r="F497" s="10" t="s">
        <v>380</v>
      </c>
      <c r="G497" s="11"/>
      <c r="H497" s="13"/>
    </row>
    <row r="498" spans="1:8" ht="17" thickBot="1" x14ac:dyDescent="0.25">
      <c r="A498" s="8" t="s">
        <v>381</v>
      </c>
      <c r="D498" s="9"/>
      <c r="F498" s="49" t="s">
        <v>382</v>
      </c>
      <c r="G498" s="50"/>
      <c r="H498" s="51"/>
    </row>
    <row r="499" spans="1:8" ht="17" thickBot="1" x14ac:dyDescent="0.25">
      <c r="A499" s="10" t="s">
        <v>383</v>
      </c>
      <c r="B499" s="11"/>
      <c r="C499" s="11"/>
      <c r="D499" s="13"/>
    </row>
    <row r="500" spans="1:8" ht="17" thickBot="1" x14ac:dyDescent="0.25"/>
    <row r="501" spans="1:8" ht="17" thickBot="1" x14ac:dyDescent="0.25">
      <c r="A501" s="49" t="s">
        <v>384</v>
      </c>
      <c r="B501" s="50"/>
      <c r="C501" s="50"/>
      <c r="D501" s="50"/>
      <c r="E501" s="50"/>
      <c r="F501" s="50"/>
      <c r="G501" s="50"/>
      <c r="H501" s="51"/>
    </row>
    <row r="502" spans="1:8" ht="17" thickBot="1" x14ac:dyDescent="0.25"/>
    <row r="503" spans="1:8" ht="17" thickBot="1" x14ac:dyDescent="0.25">
      <c r="A503" s="60" t="s">
        <v>385</v>
      </c>
      <c r="B503" s="61"/>
      <c r="C503" s="61"/>
      <c r="D503" s="61"/>
      <c r="E503" s="61"/>
      <c r="F503" s="61"/>
      <c r="G503" s="61"/>
      <c r="H503" s="62"/>
    </row>
    <row r="504" spans="1:8" x14ac:dyDescent="0.2">
      <c r="A504" s="5" t="s">
        <v>386</v>
      </c>
      <c r="B504" s="6"/>
      <c r="C504" s="6"/>
      <c r="D504" s="6"/>
      <c r="E504" s="6"/>
      <c r="F504" s="6"/>
      <c r="G504" s="6"/>
      <c r="H504" s="7"/>
    </row>
    <row r="505" spans="1:8" ht="17" thickBot="1" x14ac:dyDescent="0.25">
      <c r="A505" s="10" t="s">
        <v>387</v>
      </c>
      <c r="B505" s="11"/>
      <c r="C505" s="11"/>
      <c r="D505" s="11"/>
      <c r="E505" s="11"/>
      <c r="F505" s="11"/>
      <c r="G505" s="11"/>
      <c r="H505" s="13"/>
    </row>
    <row r="507" spans="1:8" ht="17" thickBot="1" x14ac:dyDescent="0.25">
      <c r="D507" s="3" t="s">
        <v>339</v>
      </c>
    </row>
    <row r="508" spans="1:8" x14ac:dyDescent="0.2">
      <c r="D508" s="3" t="s">
        <v>29</v>
      </c>
      <c r="F508" s="54" t="s">
        <v>388</v>
      </c>
      <c r="G508" s="63"/>
      <c r="H508" s="64"/>
    </row>
    <row r="509" spans="1:8" x14ac:dyDescent="0.2">
      <c r="F509" s="57" t="s">
        <v>389</v>
      </c>
      <c r="G509" s="65"/>
      <c r="H509" s="66"/>
    </row>
    <row r="510" spans="1:8" x14ac:dyDescent="0.2">
      <c r="F510" s="57" t="s">
        <v>390</v>
      </c>
      <c r="G510" s="65"/>
      <c r="H510" s="66"/>
    </row>
    <row r="511" spans="1:8" x14ac:dyDescent="0.2">
      <c r="F511" s="57" t="s">
        <v>391</v>
      </c>
      <c r="G511" s="65"/>
      <c r="H511" s="66"/>
    </row>
    <row r="512" spans="1:8" x14ac:dyDescent="0.2">
      <c r="F512" s="265" t="s">
        <v>392</v>
      </c>
      <c r="G512" s="109"/>
      <c r="H512" s="266"/>
    </row>
    <row r="513" spans="1:8" x14ac:dyDescent="0.2">
      <c r="F513" s="265" t="s">
        <v>393</v>
      </c>
      <c r="G513" s="109"/>
      <c r="H513" s="266"/>
    </row>
    <row r="514" spans="1:8" x14ac:dyDescent="0.2">
      <c r="F514" s="265" t="s">
        <v>394</v>
      </c>
      <c r="G514" s="109"/>
      <c r="H514" s="266"/>
    </row>
    <row r="515" spans="1:8" ht="17" thickBot="1" x14ac:dyDescent="0.25">
      <c r="F515" s="267" t="s">
        <v>2004</v>
      </c>
      <c r="G515" s="268"/>
      <c r="H515" s="269"/>
    </row>
    <row r="516" spans="1:8" ht="17" thickBot="1" x14ac:dyDescent="0.25"/>
    <row r="517" spans="1:8" x14ac:dyDescent="0.2">
      <c r="F517" s="54" t="s">
        <v>395</v>
      </c>
      <c r="G517" s="63"/>
      <c r="H517" s="64"/>
    </row>
    <row r="518" spans="1:8" x14ac:dyDescent="0.2">
      <c r="F518" s="57" t="s">
        <v>389</v>
      </c>
      <c r="G518" s="65"/>
      <c r="H518" s="66"/>
    </row>
    <row r="519" spans="1:8" x14ac:dyDescent="0.2">
      <c r="F519" s="57" t="s">
        <v>396</v>
      </c>
      <c r="G519" s="65"/>
      <c r="H519" s="66"/>
    </row>
    <row r="520" spans="1:8" x14ac:dyDescent="0.2">
      <c r="A520" s="3" t="s">
        <v>33</v>
      </c>
      <c r="F520" s="57" t="s">
        <v>397</v>
      </c>
      <c r="G520" s="65"/>
      <c r="H520" s="66"/>
    </row>
    <row r="521" spans="1:8" x14ac:dyDescent="0.2">
      <c r="A521" s="3" t="s">
        <v>349</v>
      </c>
      <c r="F521" s="57" t="s">
        <v>398</v>
      </c>
      <c r="G521" s="65"/>
      <c r="H521" s="66"/>
    </row>
    <row r="522" spans="1:8" ht="17" thickBot="1" x14ac:dyDescent="0.25">
      <c r="F522" s="57" t="s">
        <v>399</v>
      </c>
      <c r="G522" s="65"/>
      <c r="H522" s="66"/>
    </row>
    <row r="523" spans="1:8" ht="17" thickBot="1" x14ac:dyDescent="0.25">
      <c r="A523" s="54" t="s">
        <v>400</v>
      </c>
      <c r="B523" s="63"/>
      <c r="C523" s="63"/>
      <c r="D523" s="63"/>
      <c r="E523" s="63"/>
      <c r="F523" s="68" t="s">
        <v>401</v>
      </c>
      <c r="G523" s="69"/>
      <c r="H523" s="70"/>
    </row>
    <row r="524" spans="1:8" x14ac:dyDescent="0.2">
      <c r="A524" s="8" t="s">
        <v>402</v>
      </c>
      <c r="E524" s="9"/>
      <c r="F524" s="270" t="s">
        <v>403</v>
      </c>
      <c r="G524" s="270"/>
      <c r="H524" s="271"/>
    </row>
    <row r="525" spans="1:8" x14ac:dyDescent="0.2">
      <c r="A525" s="8" t="s">
        <v>404</v>
      </c>
      <c r="E525" s="9"/>
      <c r="F525" s="109" t="s">
        <v>405</v>
      </c>
      <c r="G525" s="109"/>
      <c r="H525" s="266"/>
    </row>
    <row r="526" spans="1:8" x14ac:dyDescent="0.2">
      <c r="A526" s="8" t="s">
        <v>406</v>
      </c>
      <c r="E526" s="9"/>
      <c r="F526" s="109" t="s">
        <v>407</v>
      </c>
      <c r="G526" s="109"/>
      <c r="H526" s="266"/>
    </row>
    <row r="527" spans="1:8" x14ac:dyDescent="0.2">
      <c r="A527" s="8" t="s">
        <v>408</v>
      </c>
      <c r="E527" s="9"/>
      <c r="F527" s="109" t="s">
        <v>2005</v>
      </c>
      <c r="G527" s="109"/>
      <c r="H527" s="266"/>
    </row>
    <row r="528" spans="1:8" x14ac:dyDescent="0.2">
      <c r="A528" s="8" t="s">
        <v>409</v>
      </c>
      <c r="E528" s="9"/>
      <c r="F528" s="109" t="s">
        <v>2006</v>
      </c>
      <c r="G528" s="109"/>
      <c r="H528" s="266"/>
    </row>
    <row r="529" spans="1:8" x14ac:dyDescent="0.2">
      <c r="A529" s="8" t="s">
        <v>410</v>
      </c>
      <c r="E529" s="9"/>
      <c r="F529" s="109" t="s">
        <v>411</v>
      </c>
      <c r="G529" s="109"/>
      <c r="H529" s="266"/>
    </row>
    <row r="530" spans="1:8" ht="17" thickBot="1" x14ac:dyDescent="0.25">
      <c r="A530" s="10" t="s">
        <v>412</v>
      </c>
      <c r="B530" s="11"/>
      <c r="C530" s="11"/>
      <c r="D530" s="11"/>
      <c r="E530" s="13"/>
      <c r="F530" s="109" t="s">
        <v>413</v>
      </c>
      <c r="G530" s="109"/>
      <c r="H530" s="266"/>
    </row>
    <row r="531" spans="1:8" x14ac:dyDescent="0.2">
      <c r="A531" s="272" t="s">
        <v>414</v>
      </c>
      <c r="B531" s="270"/>
      <c r="C531" s="270"/>
      <c r="D531" s="270"/>
      <c r="E531" s="271"/>
      <c r="F531" s="265" t="s">
        <v>415</v>
      </c>
      <c r="G531" s="109"/>
      <c r="H531" s="266"/>
    </row>
    <row r="532" spans="1:8" x14ac:dyDescent="0.2">
      <c r="A532" s="265" t="s">
        <v>416</v>
      </c>
      <c r="B532" s="109"/>
      <c r="C532" s="109"/>
      <c r="D532" s="109"/>
      <c r="E532" s="266"/>
      <c r="F532" s="265" t="s">
        <v>417</v>
      </c>
      <c r="G532" s="109"/>
      <c r="H532" s="266"/>
    </row>
    <row r="533" spans="1:8" x14ac:dyDescent="0.2">
      <c r="A533" s="265" t="s">
        <v>418</v>
      </c>
      <c r="B533" s="109"/>
      <c r="C533" s="109"/>
      <c r="D533" s="109"/>
      <c r="E533" s="266"/>
      <c r="F533" s="265" t="s">
        <v>419</v>
      </c>
      <c r="G533" s="109"/>
      <c r="H533" s="266"/>
    </row>
    <row r="534" spans="1:8" x14ac:dyDescent="0.2">
      <c r="A534" s="265" t="s">
        <v>420</v>
      </c>
      <c r="B534" s="109"/>
      <c r="C534" s="109"/>
      <c r="D534" s="109"/>
      <c r="E534" s="266"/>
      <c r="F534" s="265" t="s">
        <v>421</v>
      </c>
      <c r="G534" s="109"/>
      <c r="H534" s="266"/>
    </row>
    <row r="535" spans="1:8" x14ac:dyDescent="0.2">
      <c r="A535" s="265" t="s">
        <v>422</v>
      </c>
      <c r="B535" s="109"/>
      <c r="C535" s="109"/>
      <c r="D535" s="109"/>
      <c r="E535" s="266"/>
      <c r="F535" s="265" t="s">
        <v>423</v>
      </c>
      <c r="G535" s="109"/>
      <c r="H535" s="266"/>
    </row>
    <row r="536" spans="1:8" ht="17" thickBot="1" x14ac:dyDescent="0.25">
      <c r="A536" s="267" t="s">
        <v>424</v>
      </c>
      <c r="B536" s="268"/>
      <c r="C536" s="268"/>
      <c r="D536" s="268"/>
      <c r="E536" s="269"/>
      <c r="F536" s="267" t="s">
        <v>425</v>
      </c>
      <c r="G536" s="268"/>
      <c r="H536" s="269"/>
    </row>
    <row r="537" spans="1:8" x14ac:dyDescent="0.2">
      <c r="A537" s="67" t="s">
        <v>426</v>
      </c>
      <c r="B537" s="67"/>
      <c r="C537" s="67"/>
      <c r="D537" s="67"/>
      <c r="E537" s="67"/>
      <c r="F537" s="67" t="s">
        <v>427</v>
      </c>
      <c r="G537" s="67"/>
      <c r="H537" s="67"/>
    </row>
    <row r="538" spans="1:8" ht="17" thickBot="1" x14ac:dyDescent="0.25"/>
    <row r="539" spans="1:8" ht="17" thickBot="1" x14ac:dyDescent="0.25">
      <c r="A539" s="49" t="s">
        <v>428</v>
      </c>
      <c r="B539" s="50"/>
      <c r="C539" s="50"/>
      <c r="D539" s="50"/>
      <c r="E539" s="50" t="s">
        <v>429</v>
      </c>
      <c r="F539" s="50"/>
      <c r="G539" s="50"/>
      <c r="H539" s="51"/>
    </row>
    <row r="541" spans="1:8" x14ac:dyDescent="0.2">
      <c r="A541" s="1" t="s">
        <v>430</v>
      </c>
    </row>
    <row r="542" spans="1:8" x14ac:dyDescent="0.2">
      <c r="A542" s="1" t="s">
        <v>431</v>
      </c>
    </row>
    <row r="544" spans="1:8" x14ac:dyDescent="0.2">
      <c r="D544" s="3" t="s">
        <v>339</v>
      </c>
    </row>
    <row r="545" spans="1:8" x14ac:dyDescent="0.2">
      <c r="D545" s="3" t="s">
        <v>29</v>
      </c>
    </row>
    <row r="547" spans="1:8" x14ac:dyDescent="0.2">
      <c r="F547" s="1" t="s">
        <v>432</v>
      </c>
    </row>
    <row r="548" spans="1:8" x14ac:dyDescent="0.2">
      <c r="F548" s="1" t="s">
        <v>433</v>
      </c>
    </row>
    <row r="549" spans="1:8" x14ac:dyDescent="0.2">
      <c r="F549" s="1" t="s">
        <v>434</v>
      </c>
    </row>
    <row r="550" spans="1:8" x14ac:dyDescent="0.2">
      <c r="F550" s="1" t="s">
        <v>435</v>
      </c>
    </row>
    <row r="551" spans="1:8" x14ac:dyDescent="0.2">
      <c r="F551" s="1" t="s">
        <v>436</v>
      </c>
    </row>
    <row r="554" spans="1:8" x14ac:dyDescent="0.2">
      <c r="F554" s="1" t="s">
        <v>437</v>
      </c>
    </row>
    <row r="555" spans="1:8" x14ac:dyDescent="0.2">
      <c r="F555" s="1" t="s">
        <v>438</v>
      </c>
    </row>
    <row r="557" spans="1:8" x14ac:dyDescent="0.2">
      <c r="A557" s="3" t="s">
        <v>33</v>
      </c>
      <c r="F557" s="4" t="s">
        <v>439</v>
      </c>
      <c r="G557" s="4"/>
      <c r="H557" s="4"/>
    </row>
    <row r="558" spans="1:8" x14ac:dyDescent="0.2">
      <c r="A558" s="3" t="s">
        <v>349</v>
      </c>
      <c r="F558" s="4" t="s">
        <v>440</v>
      </c>
      <c r="G558" s="4"/>
      <c r="H558" s="4"/>
    </row>
    <row r="562" spans="1:8" x14ac:dyDescent="0.2">
      <c r="A562" s="16" t="s">
        <v>3220</v>
      </c>
      <c r="B562" s="16"/>
      <c r="C562" s="16"/>
      <c r="D562" s="16"/>
      <c r="E562" s="16"/>
      <c r="F562" s="16"/>
      <c r="G562" s="16"/>
      <c r="H562" s="16"/>
    </row>
    <row r="564" spans="1:8" x14ac:dyDescent="0.2">
      <c r="A564" s="1" t="s">
        <v>3221</v>
      </c>
    </row>
    <row r="566" spans="1:8" x14ac:dyDescent="0.2">
      <c r="A566" s="3"/>
      <c r="B566" s="3"/>
      <c r="C566" s="3" t="s">
        <v>3223</v>
      </c>
      <c r="D566" s="3" t="s">
        <v>3223</v>
      </c>
    </row>
    <row r="567" spans="1:8" x14ac:dyDescent="0.2">
      <c r="A567" s="3"/>
      <c r="B567" s="3" t="s">
        <v>1112</v>
      </c>
      <c r="C567" s="3" t="s">
        <v>3224</v>
      </c>
      <c r="D567" s="3" t="s">
        <v>3224</v>
      </c>
    </row>
    <row r="568" spans="1:8" x14ac:dyDescent="0.2">
      <c r="A568" s="24" t="s">
        <v>3222</v>
      </c>
      <c r="B568" s="24" t="s">
        <v>3222</v>
      </c>
      <c r="C568" s="24" t="s">
        <v>1902</v>
      </c>
      <c r="D568" s="24" t="s">
        <v>1901</v>
      </c>
    </row>
    <row r="569" spans="1:8" x14ac:dyDescent="0.2">
      <c r="A569" s="3" t="s">
        <v>3225</v>
      </c>
      <c r="B569" s="3">
        <v>300</v>
      </c>
      <c r="C569" s="3">
        <v>2</v>
      </c>
      <c r="D569" s="3">
        <v>3</v>
      </c>
    </row>
    <row r="570" spans="1:8" x14ac:dyDescent="0.2">
      <c r="A570" s="3" t="s">
        <v>3226</v>
      </c>
      <c r="B570" s="3">
        <v>100</v>
      </c>
      <c r="C570" s="3">
        <v>1</v>
      </c>
      <c r="D570" s="3">
        <v>1.5</v>
      </c>
    </row>
    <row r="571" spans="1:8" x14ac:dyDescent="0.2">
      <c r="A571" s="3" t="s">
        <v>554</v>
      </c>
      <c r="B571" s="3">
        <v>200</v>
      </c>
      <c r="C571" s="3">
        <v>5</v>
      </c>
      <c r="D571" s="3">
        <v>0.5</v>
      </c>
    </row>
    <row r="572" spans="1:8" x14ac:dyDescent="0.2">
      <c r="A572" s="3"/>
    </row>
    <row r="573" spans="1:8" x14ac:dyDescent="0.2">
      <c r="A573" s="17" t="s">
        <v>105</v>
      </c>
    </row>
    <row r="574" spans="1:8" x14ac:dyDescent="0.2">
      <c r="A574" s="17" t="s">
        <v>3227</v>
      </c>
    </row>
    <row r="575" spans="1:8" x14ac:dyDescent="0.2">
      <c r="A575" s="17" t="s">
        <v>3228</v>
      </c>
    </row>
    <row r="576" spans="1:8" x14ac:dyDescent="0.2">
      <c r="A576" s="17" t="s">
        <v>3229</v>
      </c>
    </row>
    <row r="577" spans="1:6" x14ac:dyDescent="0.2">
      <c r="A577" s="17" t="s">
        <v>3230</v>
      </c>
    </row>
    <row r="578" spans="1:6" x14ac:dyDescent="0.2">
      <c r="A578" s="3"/>
    </row>
    <row r="579" spans="1:6" s="17" customFormat="1" x14ac:dyDescent="0.2">
      <c r="A579" s="17" t="s">
        <v>341</v>
      </c>
    </row>
    <row r="580" spans="1:6" s="17" customFormat="1" x14ac:dyDescent="0.2">
      <c r="A580" s="17" t="s">
        <v>3231</v>
      </c>
    </row>
    <row r="581" spans="1:6" s="17" customFormat="1" x14ac:dyDescent="0.2">
      <c r="A581" s="17" t="s">
        <v>3232</v>
      </c>
    </row>
    <row r="582" spans="1:6" s="17" customFormat="1" x14ac:dyDescent="0.2">
      <c r="A582" s="17" t="s">
        <v>3233</v>
      </c>
    </row>
    <row r="583" spans="1:6" s="17" customFormat="1" x14ac:dyDescent="0.2">
      <c r="A583" s="17" t="s">
        <v>3234</v>
      </c>
    </row>
    <row r="584" spans="1:6" s="17" customFormat="1" x14ac:dyDescent="0.2"/>
    <row r="585" spans="1:6" s="17" customFormat="1" x14ac:dyDescent="0.2">
      <c r="A585" s="3"/>
      <c r="B585" s="3"/>
      <c r="C585" s="3" t="s">
        <v>3223</v>
      </c>
      <c r="D585" s="3" t="s">
        <v>3223</v>
      </c>
    </row>
    <row r="586" spans="1:6" s="17" customFormat="1" x14ac:dyDescent="0.2">
      <c r="A586" s="3"/>
      <c r="B586" s="3" t="s">
        <v>1112</v>
      </c>
      <c r="C586" s="3" t="s">
        <v>3224</v>
      </c>
      <c r="D586" s="3" t="s">
        <v>3224</v>
      </c>
    </row>
    <row r="587" spans="1:6" x14ac:dyDescent="0.2">
      <c r="A587" s="24" t="s">
        <v>3222</v>
      </c>
      <c r="B587" s="24" t="s">
        <v>3222</v>
      </c>
      <c r="C587" s="24" t="s">
        <v>1902</v>
      </c>
      <c r="D587" s="24" t="s">
        <v>1901</v>
      </c>
      <c r="E587" s="24" t="s">
        <v>2100</v>
      </c>
      <c r="F587" s="24" t="s">
        <v>2101</v>
      </c>
    </row>
    <row r="588" spans="1:6" x14ac:dyDescent="0.2">
      <c r="A588" s="353" t="s">
        <v>3225</v>
      </c>
      <c r="B588" s="353">
        <v>300</v>
      </c>
      <c r="C588" s="353">
        <v>2</v>
      </c>
      <c r="D588" s="353">
        <v>3</v>
      </c>
      <c r="E588" s="353">
        <f>B588/C588</f>
        <v>150</v>
      </c>
      <c r="F588" s="353">
        <f>B588/D588</f>
        <v>100</v>
      </c>
    </row>
    <row r="589" spans="1:6" x14ac:dyDescent="0.2">
      <c r="A589" s="354" t="s">
        <v>3226</v>
      </c>
      <c r="B589" s="354">
        <v>100</v>
      </c>
      <c r="C589" s="354">
        <v>1</v>
      </c>
      <c r="D589" s="354">
        <v>1.5</v>
      </c>
      <c r="E589" s="354">
        <f>B589/C589</f>
        <v>100</v>
      </c>
      <c r="F589" s="354">
        <f>B589/D589</f>
        <v>66.666666666666671</v>
      </c>
    </row>
    <row r="590" spans="1:6" x14ac:dyDescent="0.2">
      <c r="A590" s="355" t="s">
        <v>554</v>
      </c>
      <c r="B590" s="355">
        <v>200</v>
      </c>
      <c r="C590" s="355">
        <v>5</v>
      </c>
      <c r="D590" s="355">
        <v>0.5</v>
      </c>
      <c r="E590" s="355">
        <f>B590/C590</f>
        <v>40</v>
      </c>
      <c r="F590" s="355">
        <f>B590/D590</f>
        <v>400</v>
      </c>
    </row>
    <row r="591" spans="1:6" x14ac:dyDescent="0.2">
      <c r="A591" s="3"/>
    </row>
    <row r="592" spans="1:6" x14ac:dyDescent="0.2">
      <c r="A592" s="17" t="s">
        <v>3235</v>
      </c>
    </row>
    <row r="594" spans="2:8" x14ac:dyDescent="0.2">
      <c r="F594" s="3" t="s">
        <v>1901</v>
      </c>
    </row>
    <row r="595" spans="2:8" x14ac:dyDescent="0.2">
      <c r="H595" s="1" t="s">
        <v>3236</v>
      </c>
    </row>
    <row r="596" spans="2:8" x14ac:dyDescent="0.2">
      <c r="H596" s="1" t="s">
        <v>3237</v>
      </c>
    </row>
    <row r="597" spans="2:8" x14ac:dyDescent="0.2">
      <c r="H597" s="1" t="s">
        <v>3238</v>
      </c>
    </row>
    <row r="598" spans="2:8" x14ac:dyDescent="0.2">
      <c r="H598" s="1" t="s">
        <v>3239</v>
      </c>
    </row>
    <row r="599" spans="2:8" x14ac:dyDescent="0.2">
      <c r="H599" s="1" t="s">
        <v>3240</v>
      </c>
    </row>
    <row r="600" spans="2:8" x14ac:dyDescent="0.2">
      <c r="H600" s="1" t="s">
        <v>3241</v>
      </c>
    </row>
    <row r="602" spans="2:8" x14ac:dyDescent="0.2">
      <c r="H602" s="1" t="s">
        <v>3242</v>
      </c>
    </row>
    <row r="607" spans="2:8" x14ac:dyDescent="0.2">
      <c r="B607" s="3" t="s">
        <v>1902</v>
      </c>
      <c r="H607" s="1" t="s">
        <v>3243</v>
      </c>
    </row>
    <row r="611" spans="1:8" ht="17" thickBot="1" x14ac:dyDescent="0.25"/>
    <row r="612" spans="1:8" ht="17" thickBot="1" x14ac:dyDescent="0.25">
      <c r="A612" s="356" t="s">
        <v>3227</v>
      </c>
      <c r="B612" s="50"/>
      <c r="C612" s="50"/>
      <c r="D612" s="50"/>
      <c r="E612" s="50"/>
      <c r="F612" s="50"/>
      <c r="G612" s="50"/>
      <c r="H612" s="51"/>
    </row>
    <row r="614" spans="1:8" x14ac:dyDescent="0.2">
      <c r="A614" s="1" t="s">
        <v>3244</v>
      </c>
    </row>
    <row r="615" spans="1:8" x14ac:dyDescent="0.2">
      <c r="A615" s="1" t="s">
        <v>3245</v>
      </c>
    </row>
    <row r="616" spans="1:8" x14ac:dyDescent="0.2">
      <c r="A616" s="1" t="s">
        <v>3246</v>
      </c>
    </row>
    <row r="618" spans="1:8" x14ac:dyDescent="0.2">
      <c r="A618" s="1" t="s">
        <v>3247</v>
      </c>
    </row>
    <row r="622" spans="1:8" x14ac:dyDescent="0.2">
      <c r="A622" s="1" t="s">
        <v>3248</v>
      </c>
    </row>
    <row r="627" spans="1:8" x14ac:dyDescent="0.2">
      <c r="A627" s="1" t="s">
        <v>3249</v>
      </c>
      <c r="C627" s="1" t="s">
        <v>3250</v>
      </c>
    </row>
    <row r="628" spans="1:8" x14ac:dyDescent="0.2">
      <c r="C628" s="1" t="s">
        <v>3251</v>
      </c>
    </row>
    <row r="629" spans="1:8" x14ac:dyDescent="0.2">
      <c r="C629" s="1" t="s">
        <v>3252</v>
      </c>
    </row>
    <row r="631" spans="1:8" x14ac:dyDescent="0.2">
      <c r="C631" s="1" t="s">
        <v>3253</v>
      </c>
    </row>
    <row r="632" spans="1:8" x14ac:dyDescent="0.2">
      <c r="C632" s="1" t="s">
        <v>3254</v>
      </c>
    </row>
    <row r="633" spans="1:8" x14ac:dyDescent="0.2">
      <c r="F633" s="1" t="s">
        <v>3255</v>
      </c>
    </row>
    <row r="634" spans="1:8" x14ac:dyDescent="0.2">
      <c r="F634" s="1" t="s">
        <v>3256</v>
      </c>
    </row>
    <row r="636" spans="1:8" x14ac:dyDescent="0.2">
      <c r="C636" s="1" t="s">
        <v>3257</v>
      </c>
    </row>
    <row r="637" spans="1:8" ht="17" thickBot="1" x14ac:dyDescent="0.25"/>
    <row r="638" spans="1:8" ht="17" thickBot="1" x14ac:dyDescent="0.25">
      <c r="A638" s="356" t="s">
        <v>3228</v>
      </c>
      <c r="B638" s="50"/>
      <c r="C638" s="50"/>
      <c r="D638" s="50"/>
      <c r="E638" s="50"/>
      <c r="F638" s="50"/>
      <c r="G638" s="50"/>
      <c r="H638" s="51"/>
    </row>
    <row r="640" spans="1:8" x14ac:dyDescent="0.2">
      <c r="F640" s="3" t="s">
        <v>1901</v>
      </c>
    </row>
    <row r="649" spans="1:2" x14ac:dyDescent="0.2">
      <c r="B649" s="1" t="s">
        <v>1902</v>
      </c>
    </row>
    <row r="652" spans="1:2" x14ac:dyDescent="0.2">
      <c r="A652" s="1" t="s">
        <v>3258</v>
      </c>
    </row>
    <row r="653" spans="1:2" x14ac:dyDescent="0.2">
      <c r="A653" s="1" t="s">
        <v>3259</v>
      </c>
    </row>
    <row r="654" spans="1:2" x14ac:dyDescent="0.2">
      <c r="A654" s="1" t="s">
        <v>3260</v>
      </c>
    </row>
    <row r="655" spans="1:2" x14ac:dyDescent="0.2">
      <c r="A655" s="1" t="s">
        <v>3261</v>
      </c>
    </row>
    <row r="656" spans="1:2" ht="17" thickBot="1" x14ac:dyDescent="0.25"/>
    <row r="657" spans="1:11" ht="17" thickBot="1" x14ac:dyDescent="0.25">
      <c r="A657" s="356" t="s">
        <v>3229</v>
      </c>
      <c r="B657" s="73"/>
      <c r="C657" s="73"/>
      <c r="D657" s="73"/>
      <c r="E657" s="73"/>
      <c r="F657" s="73"/>
      <c r="G657" s="73"/>
      <c r="H657" s="74"/>
    </row>
    <row r="659" spans="1:11" x14ac:dyDescent="0.2">
      <c r="A659" s="1" t="s">
        <v>3262</v>
      </c>
    </row>
    <row r="660" spans="1:11" x14ac:dyDescent="0.2">
      <c r="A660" s="1" t="s">
        <v>3263</v>
      </c>
    </row>
    <row r="661" spans="1:11" ht="17" thickBot="1" x14ac:dyDescent="0.25"/>
    <row r="662" spans="1:11" ht="17" thickBot="1" x14ac:dyDescent="0.25">
      <c r="A662" s="356" t="s">
        <v>3230</v>
      </c>
      <c r="B662" s="50"/>
      <c r="C662" s="50"/>
      <c r="D662" s="50"/>
      <c r="E662" s="50"/>
      <c r="F662" s="50"/>
      <c r="G662" s="50"/>
      <c r="H662" s="51"/>
    </row>
    <row r="664" spans="1:11" x14ac:dyDescent="0.2">
      <c r="A664" s="1" t="s">
        <v>3264</v>
      </c>
    </row>
    <row r="665" spans="1:11" x14ac:dyDescent="0.2">
      <c r="A665" s="1" t="s">
        <v>3265</v>
      </c>
    </row>
    <row r="669" spans="1:11" x14ac:dyDescent="0.2">
      <c r="A669" s="16" t="s">
        <v>2062</v>
      </c>
      <c r="B669" s="16"/>
      <c r="C669" s="16"/>
      <c r="D669" s="16"/>
      <c r="E669" s="16"/>
      <c r="F669" s="16"/>
      <c r="G669" s="16"/>
      <c r="H669" s="16"/>
      <c r="I669" s="16"/>
      <c r="J669" s="16"/>
      <c r="K669" s="16"/>
    </row>
    <row r="670" spans="1:11" x14ac:dyDescent="0.2">
      <c r="A670" s="1" t="s">
        <v>2033</v>
      </c>
    </row>
    <row r="671" spans="1:11" x14ac:dyDescent="0.2">
      <c r="A671" s="1" t="s">
        <v>2034</v>
      </c>
    </row>
    <row r="672" spans="1:11" x14ac:dyDescent="0.2">
      <c r="A672" s="1" t="s">
        <v>2035</v>
      </c>
    </row>
    <row r="673" spans="1:11" x14ac:dyDescent="0.2">
      <c r="A673" s="1" t="s">
        <v>2036</v>
      </c>
    </row>
    <row r="674" spans="1:11" x14ac:dyDescent="0.2">
      <c r="A674" s="1" t="s">
        <v>1012</v>
      </c>
    </row>
    <row r="675" spans="1:11" x14ac:dyDescent="0.2">
      <c r="A675" s="1" t="s">
        <v>2037</v>
      </c>
    </row>
    <row r="676" spans="1:11" x14ac:dyDescent="0.2">
      <c r="A676" s="1" t="s">
        <v>2038</v>
      </c>
    </row>
    <row r="677" spans="1:11" x14ac:dyDescent="0.2">
      <c r="A677" s="1" t="s">
        <v>2039</v>
      </c>
    </row>
    <row r="678" spans="1:11" x14ac:dyDescent="0.2">
      <c r="A678" s="1" t="s">
        <v>2040</v>
      </c>
    </row>
    <row r="679" spans="1:11" x14ac:dyDescent="0.2">
      <c r="A679" s="1" t="s">
        <v>2041</v>
      </c>
    </row>
    <row r="681" spans="1:11" x14ac:dyDescent="0.2">
      <c r="A681" s="16" t="s">
        <v>2063</v>
      </c>
      <c r="B681" s="16"/>
      <c r="C681" s="16"/>
      <c r="D681" s="16"/>
      <c r="E681" s="16"/>
      <c r="F681" s="16"/>
      <c r="G681" s="16"/>
      <c r="H681" s="16"/>
      <c r="I681" s="16"/>
      <c r="J681" s="16"/>
      <c r="K681" s="16"/>
    </row>
    <row r="682" spans="1:11" x14ac:dyDescent="0.2">
      <c r="A682" s="1" t="s">
        <v>2042</v>
      </c>
    </row>
    <row r="683" spans="1:11" x14ac:dyDescent="0.2">
      <c r="A683" s="1" t="s">
        <v>2043</v>
      </c>
      <c r="B683" s="1">
        <v>80</v>
      </c>
      <c r="C683" s="1" t="s">
        <v>2044</v>
      </c>
    </row>
    <row r="684" spans="1:11" x14ac:dyDescent="0.2">
      <c r="A684" s="1" t="s">
        <v>2045</v>
      </c>
      <c r="B684" s="1">
        <v>60</v>
      </c>
      <c r="C684" s="1" t="s">
        <v>2044</v>
      </c>
    </row>
    <row r="686" spans="1:11" x14ac:dyDescent="0.2">
      <c r="A686" s="1" t="s">
        <v>2046</v>
      </c>
    </row>
    <row r="687" spans="1:11" x14ac:dyDescent="0.2">
      <c r="A687" s="1" t="s">
        <v>2047</v>
      </c>
    </row>
    <row r="689" spans="1:11" x14ac:dyDescent="0.2">
      <c r="A689" s="1" t="s">
        <v>2048</v>
      </c>
    </row>
    <row r="691" spans="1:11" x14ac:dyDescent="0.2">
      <c r="A691" s="1" t="s">
        <v>2049</v>
      </c>
      <c r="B691" s="3" t="s">
        <v>2050</v>
      </c>
      <c r="C691" s="3" t="s">
        <v>2051</v>
      </c>
    </row>
    <row r="692" spans="1:11" x14ac:dyDescent="0.2">
      <c r="A692" s="1" t="s">
        <v>2052</v>
      </c>
      <c r="B692" s="3" t="s">
        <v>2055</v>
      </c>
      <c r="C692" s="3" t="s">
        <v>2056</v>
      </c>
    </row>
    <row r="693" spans="1:11" x14ac:dyDescent="0.2">
      <c r="A693" s="1" t="s">
        <v>1724</v>
      </c>
      <c r="B693" s="3" t="s">
        <v>2057</v>
      </c>
      <c r="C693" s="3" t="s">
        <v>2058</v>
      </c>
    </row>
    <row r="694" spans="1:11" x14ac:dyDescent="0.2">
      <c r="A694" s="1" t="s">
        <v>2053</v>
      </c>
      <c r="B694" s="3" t="s">
        <v>2050</v>
      </c>
      <c r="C694" s="3" t="s">
        <v>2059</v>
      </c>
    </row>
    <row r="695" spans="1:11" x14ac:dyDescent="0.2">
      <c r="A695" s="1" t="s">
        <v>2054</v>
      </c>
      <c r="B695" s="3" t="s">
        <v>2060</v>
      </c>
      <c r="C695" s="3" t="s">
        <v>2056</v>
      </c>
    </row>
    <row r="697" spans="1:11" x14ac:dyDescent="0.2">
      <c r="A697" s="16" t="s">
        <v>2071</v>
      </c>
      <c r="B697" s="16"/>
      <c r="C697" s="16"/>
      <c r="D697" s="16"/>
      <c r="E697" s="16"/>
      <c r="F697" s="16"/>
      <c r="G697" s="16"/>
      <c r="H697" s="16"/>
      <c r="I697" s="16"/>
      <c r="J697" s="16"/>
      <c r="K697" s="16"/>
    </row>
    <row r="698" spans="1:11" x14ac:dyDescent="0.2">
      <c r="A698" s="1" t="s">
        <v>2064</v>
      </c>
    </row>
    <row r="699" spans="1:11" x14ac:dyDescent="0.2">
      <c r="A699" s="1" t="s">
        <v>2065</v>
      </c>
    </row>
    <row r="700" spans="1:11" x14ac:dyDescent="0.2">
      <c r="A700" s="1" t="s">
        <v>2066</v>
      </c>
    </row>
    <row r="701" spans="1:11" x14ac:dyDescent="0.2">
      <c r="A701" s="1" t="s">
        <v>2067</v>
      </c>
    </row>
    <row r="702" spans="1:11" x14ac:dyDescent="0.2">
      <c r="A702" s="1" t="s">
        <v>2068</v>
      </c>
    </row>
    <row r="703" spans="1:11" x14ac:dyDescent="0.2">
      <c r="A703" s="1" t="s">
        <v>2069</v>
      </c>
    </row>
    <row r="704" spans="1:11" x14ac:dyDescent="0.2">
      <c r="A704" s="1" t="s">
        <v>2070</v>
      </c>
    </row>
    <row r="706" spans="1:11" x14ac:dyDescent="0.2">
      <c r="A706" s="1" t="s">
        <v>2072</v>
      </c>
    </row>
    <row r="707" spans="1:11" x14ac:dyDescent="0.2">
      <c r="A707" s="1" t="s">
        <v>2073</v>
      </c>
    </row>
    <row r="709" spans="1:11" x14ac:dyDescent="0.2">
      <c r="A709" s="16" t="s">
        <v>2074</v>
      </c>
      <c r="B709" s="16"/>
      <c r="C709" s="16"/>
      <c r="D709" s="16"/>
      <c r="E709" s="16"/>
      <c r="F709" s="16"/>
      <c r="G709" s="16"/>
      <c r="H709" s="16"/>
      <c r="I709" s="16"/>
      <c r="J709" s="16"/>
      <c r="K709" s="16"/>
    </row>
    <row r="710" spans="1:11" x14ac:dyDescent="0.2">
      <c r="A710" s="1" t="s">
        <v>2075</v>
      </c>
    </row>
    <row r="711" spans="1:11" x14ac:dyDescent="0.2">
      <c r="A711" s="1" t="s">
        <v>2076</v>
      </c>
    </row>
    <row r="712" spans="1:11" x14ac:dyDescent="0.2">
      <c r="A712" s="1" t="s">
        <v>2077</v>
      </c>
    </row>
    <row r="713" spans="1:11" x14ac:dyDescent="0.2">
      <c r="A713" s="1" t="s">
        <v>2078</v>
      </c>
    </row>
    <row r="714" spans="1:11" x14ac:dyDescent="0.2">
      <c r="A714" s="1" t="s">
        <v>2079</v>
      </c>
    </row>
    <row r="715" spans="1:11" x14ac:dyDescent="0.2">
      <c r="A715" s="1" t="s">
        <v>1012</v>
      </c>
    </row>
    <row r="716" spans="1:11" x14ac:dyDescent="0.2">
      <c r="A716" s="1" t="s">
        <v>2080</v>
      </c>
    </row>
    <row r="717" spans="1:11" x14ac:dyDescent="0.2">
      <c r="A717" s="1" t="s">
        <v>2081</v>
      </c>
    </row>
    <row r="718" spans="1:11" x14ac:dyDescent="0.2">
      <c r="A718" s="1" t="s">
        <v>2082</v>
      </c>
    </row>
    <row r="719" spans="1:11" x14ac:dyDescent="0.2">
      <c r="A719" s="1" t="s">
        <v>2083</v>
      </c>
    </row>
    <row r="724" spans="1:2" x14ac:dyDescent="0.2">
      <c r="A724" s="4" t="s">
        <v>2084</v>
      </c>
    </row>
    <row r="725" spans="1:2" x14ac:dyDescent="0.2">
      <c r="A725" s="86" t="s">
        <v>1875</v>
      </c>
      <c r="B725" s="86" t="s">
        <v>1876</v>
      </c>
    </row>
    <row r="726" spans="1:2" x14ac:dyDescent="0.2">
      <c r="A726" s="86">
        <v>1</v>
      </c>
      <c r="B726" s="86" t="s">
        <v>213</v>
      </c>
    </row>
    <row r="727" spans="1:2" x14ac:dyDescent="0.2">
      <c r="A727" s="86">
        <v>2</v>
      </c>
      <c r="B727" s="86" t="s">
        <v>215</v>
      </c>
    </row>
    <row r="728" spans="1:2" x14ac:dyDescent="0.2">
      <c r="A728" s="86">
        <v>3</v>
      </c>
      <c r="B728" s="86" t="s">
        <v>213</v>
      </c>
    </row>
    <row r="729" spans="1:2" x14ac:dyDescent="0.2">
      <c r="A729" s="86">
        <v>4</v>
      </c>
      <c r="B729" s="86" t="s">
        <v>185</v>
      </c>
    </row>
    <row r="730" spans="1:2" x14ac:dyDescent="0.2">
      <c r="A730" s="86">
        <v>5</v>
      </c>
      <c r="B730" s="86" t="s">
        <v>213</v>
      </c>
    </row>
  </sheetData>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34551-2CA0-8541-9233-63439A5054E9}">
  <dimension ref="A1:M145"/>
  <sheetViews>
    <sheetView rightToLeft="1" zoomScale="194" zoomScaleNormal="270" workbookViewId="0">
      <selection activeCell="C24" sqref="C24"/>
    </sheetView>
  </sheetViews>
  <sheetFormatPr baseColWidth="10" defaultRowHeight="16" x14ac:dyDescent="0.2"/>
  <cols>
    <col min="1" max="16384" width="10.83203125" style="1"/>
  </cols>
  <sheetData>
    <row r="1" spans="1:11" x14ac:dyDescent="0.2">
      <c r="A1" s="4" t="s">
        <v>3266</v>
      </c>
      <c r="B1" s="4"/>
      <c r="C1" s="4"/>
      <c r="D1" s="4"/>
      <c r="E1" s="4"/>
      <c r="F1" s="4"/>
      <c r="G1" s="4"/>
      <c r="H1" s="4"/>
      <c r="I1" s="4"/>
      <c r="J1" s="4"/>
      <c r="K1" s="14">
        <v>45743</v>
      </c>
    </row>
    <row r="3" spans="1:11" x14ac:dyDescent="0.2">
      <c r="A3" s="16" t="s">
        <v>2061</v>
      </c>
      <c r="B3" s="16"/>
      <c r="C3" s="16"/>
      <c r="D3" s="16"/>
      <c r="E3" s="16"/>
      <c r="F3" s="16"/>
      <c r="G3" s="16"/>
      <c r="H3" s="16" t="s">
        <v>3354</v>
      </c>
      <c r="I3" s="16"/>
      <c r="J3" s="16"/>
      <c r="K3" s="16"/>
    </row>
    <row r="4" spans="1:11" x14ac:dyDescent="0.2">
      <c r="A4" s="139" t="s">
        <v>2010</v>
      </c>
    </row>
    <row r="5" spans="1:11" x14ac:dyDescent="0.2">
      <c r="A5" s="139" t="s">
        <v>2011</v>
      </c>
    </row>
    <row r="6" spans="1:11" x14ac:dyDescent="0.2">
      <c r="A6" s="139" t="s">
        <v>2012</v>
      </c>
    </row>
    <row r="8" spans="1:11" x14ac:dyDescent="0.2">
      <c r="A8" s="1" t="s">
        <v>2013</v>
      </c>
    </row>
    <row r="9" spans="1:11" x14ac:dyDescent="0.2">
      <c r="A9" s="1" t="s">
        <v>2014</v>
      </c>
    </row>
    <row r="10" spans="1:11" x14ac:dyDescent="0.2">
      <c r="A10" s="1" t="s">
        <v>2015</v>
      </c>
    </row>
    <row r="11" spans="1:11" x14ac:dyDescent="0.2">
      <c r="A11" s="1" t="s">
        <v>2016</v>
      </c>
    </row>
    <row r="12" spans="1:11" x14ac:dyDescent="0.2">
      <c r="A12" s="1" t="s">
        <v>2017</v>
      </c>
    </row>
    <row r="13" spans="1:11" x14ac:dyDescent="0.2">
      <c r="A13" s="1" t="s">
        <v>2018</v>
      </c>
    </row>
    <row r="14" spans="1:11" x14ac:dyDescent="0.2">
      <c r="A14" s="1" t="s">
        <v>2019</v>
      </c>
    </row>
    <row r="15" spans="1:11" x14ac:dyDescent="0.2">
      <c r="A15" s="1" t="s">
        <v>2020</v>
      </c>
    </row>
    <row r="16" spans="1:11" x14ac:dyDescent="0.2">
      <c r="A16" s="1" t="s">
        <v>2021</v>
      </c>
    </row>
    <row r="17" spans="1:1" x14ac:dyDescent="0.2">
      <c r="A17" s="1" t="s">
        <v>2022</v>
      </c>
    </row>
    <row r="18" spans="1:1" x14ac:dyDescent="0.2">
      <c r="A18" s="1" t="s">
        <v>2023</v>
      </c>
    </row>
    <row r="19" spans="1:1" x14ac:dyDescent="0.2">
      <c r="A19" s="1" t="s">
        <v>2024</v>
      </c>
    </row>
    <row r="20" spans="1:1" x14ac:dyDescent="0.2">
      <c r="A20" s="1" t="s">
        <v>2025</v>
      </c>
    </row>
    <row r="22" spans="1:1" x14ac:dyDescent="0.2">
      <c r="A22" s="1" t="s">
        <v>2026</v>
      </c>
    </row>
    <row r="23" spans="1:1" x14ac:dyDescent="0.2">
      <c r="A23" s="1" t="s">
        <v>2027</v>
      </c>
    </row>
    <row r="24" spans="1:1" x14ac:dyDescent="0.2">
      <c r="A24" s="1" t="s">
        <v>2028</v>
      </c>
    </row>
    <row r="25" spans="1:1" x14ac:dyDescent="0.2">
      <c r="A25" s="1" t="s">
        <v>2029</v>
      </c>
    </row>
    <row r="26" spans="1:1" x14ac:dyDescent="0.2">
      <c r="A26" s="1" t="s">
        <v>2030</v>
      </c>
    </row>
    <row r="27" spans="1:1" x14ac:dyDescent="0.2">
      <c r="A27" s="1" t="s">
        <v>2031</v>
      </c>
    </row>
    <row r="28" spans="1:1" x14ac:dyDescent="0.2">
      <c r="A28" s="1" t="s">
        <v>2032</v>
      </c>
    </row>
    <row r="37" spans="1:11" x14ac:dyDescent="0.2">
      <c r="A37" s="16" t="s">
        <v>2061</v>
      </c>
      <c r="B37" s="16"/>
      <c r="C37" s="16"/>
      <c r="D37" s="16"/>
      <c r="E37" s="16"/>
      <c r="F37" s="16" t="s">
        <v>3267</v>
      </c>
      <c r="G37" s="16"/>
      <c r="H37" s="16"/>
      <c r="I37" s="16"/>
      <c r="J37" s="16"/>
      <c r="K37" s="16"/>
    </row>
    <row r="38" spans="1:11" x14ac:dyDescent="0.2">
      <c r="A38" s="1" t="s">
        <v>2013</v>
      </c>
    </row>
    <row r="39" spans="1:11" x14ac:dyDescent="0.2">
      <c r="A39" s="1" t="s">
        <v>2014</v>
      </c>
    </row>
    <row r="40" spans="1:11" x14ac:dyDescent="0.2">
      <c r="A40" s="1" t="s">
        <v>2015</v>
      </c>
    </row>
    <row r="41" spans="1:11" x14ac:dyDescent="0.2">
      <c r="A41" s="1" t="s">
        <v>2016</v>
      </c>
    </row>
    <row r="42" spans="1:11" x14ac:dyDescent="0.2">
      <c r="A42" s="1" t="s">
        <v>2017</v>
      </c>
    </row>
    <row r="43" spans="1:11" x14ac:dyDescent="0.2">
      <c r="A43" s="1" t="s">
        <v>2018</v>
      </c>
    </row>
    <row r="44" spans="1:11" x14ac:dyDescent="0.2">
      <c r="A44" s="1" t="s">
        <v>2019</v>
      </c>
    </row>
    <row r="45" spans="1:11" x14ac:dyDescent="0.2">
      <c r="A45" s="1" t="s">
        <v>3308</v>
      </c>
    </row>
    <row r="46" spans="1:11" x14ac:dyDescent="0.2">
      <c r="A46" s="1" t="s">
        <v>2021</v>
      </c>
    </row>
    <row r="47" spans="1:11" x14ac:dyDescent="0.2">
      <c r="A47" s="1" t="s">
        <v>2022</v>
      </c>
    </row>
    <row r="48" spans="1:11" x14ac:dyDescent="0.2">
      <c r="A48" s="1" t="s">
        <v>2023</v>
      </c>
    </row>
    <row r="49" spans="1:8" x14ac:dyDescent="0.2">
      <c r="A49" s="1" t="s">
        <v>2024</v>
      </c>
    </row>
    <row r="50" spans="1:8" x14ac:dyDescent="0.2">
      <c r="A50" s="1" t="s">
        <v>2025</v>
      </c>
    </row>
    <row r="52" spans="1:8" x14ac:dyDescent="0.2">
      <c r="A52" s="1" t="s">
        <v>341</v>
      </c>
    </row>
    <row r="53" spans="1:8" x14ac:dyDescent="0.2">
      <c r="B53" s="2" t="s">
        <v>3273</v>
      </c>
      <c r="C53" s="3" t="s">
        <v>3268</v>
      </c>
      <c r="D53" s="3" t="s">
        <v>3269</v>
      </c>
      <c r="G53" s="1" t="s">
        <v>3274</v>
      </c>
    </row>
    <row r="54" spans="1:8" x14ac:dyDescent="0.2">
      <c r="B54" s="1" t="s">
        <v>3270</v>
      </c>
      <c r="C54" s="24" t="s">
        <v>1902</v>
      </c>
      <c r="D54" s="24" t="s">
        <v>1901</v>
      </c>
      <c r="G54" s="22" t="s">
        <v>3222</v>
      </c>
      <c r="H54" s="22" t="s">
        <v>3275</v>
      </c>
    </row>
    <row r="55" spans="1:8" x14ac:dyDescent="0.2">
      <c r="B55" s="1" t="s">
        <v>3271</v>
      </c>
      <c r="C55" s="3">
        <v>1</v>
      </c>
      <c r="D55" s="3">
        <v>0.5</v>
      </c>
      <c r="G55" s="1" t="s">
        <v>3271</v>
      </c>
      <c r="H55" s="1">
        <v>50</v>
      </c>
    </row>
    <row r="56" spans="1:8" x14ac:dyDescent="0.2">
      <c r="B56" s="1" t="s">
        <v>3272</v>
      </c>
      <c r="C56" s="3">
        <v>1</v>
      </c>
      <c r="D56" s="3">
        <v>2</v>
      </c>
      <c r="G56" s="1" t="s">
        <v>3272</v>
      </c>
      <c r="H56" s="1">
        <v>60</v>
      </c>
    </row>
    <row r="58" spans="1:8" x14ac:dyDescent="0.2">
      <c r="A58" s="1" t="s">
        <v>3276</v>
      </c>
    </row>
    <row r="59" spans="1:8" x14ac:dyDescent="0.2">
      <c r="A59" s="1" t="s">
        <v>3277</v>
      </c>
    </row>
    <row r="60" spans="1:8" x14ac:dyDescent="0.2">
      <c r="A60" s="1" t="s">
        <v>3278</v>
      </c>
    </row>
    <row r="62" spans="1:8" x14ac:dyDescent="0.2">
      <c r="F62" s="3" t="s">
        <v>1901</v>
      </c>
      <c r="H62" s="1" t="s">
        <v>3279</v>
      </c>
    </row>
    <row r="63" spans="1:8" x14ac:dyDescent="0.2">
      <c r="F63" s="3"/>
      <c r="H63" s="1" t="s">
        <v>3280</v>
      </c>
    </row>
    <row r="64" spans="1:8" x14ac:dyDescent="0.2">
      <c r="A64" s="1" t="s">
        <v>3309</v>
      </c>
      <c r="F64" s="3"/>
    </row>
    <row r="65" spans="1:10" x14ac:dyDescent="0.2">
      <c r="A65" s="1" t="s">
        <v>3310</v>
      </c>
      <c r="F65" s="3"/>
      <c r="H65" s="1" t="s">
        <v>3281</v>
      </c>
    </row>
    <row r="66" spans="1:10" x14ac:dyDescent="0.2">
      <c r="A66" s="1" t="s">
        <v>3316</v>
      </c>
      <c r="F66" s="3"/>
      <c r="J66" s="357"/>
    </row>
    <row r="67" spans="1:10" x14ac:dyDescent="0.2">
      <c r="A67" s="1" t="s">
        <v>3311</v>
      </c>
      <c r="F67" s="3"/>
    </row>
    <row r="68" spans="1:10" x14ac:dyDescent="0.2">
      <c r="A68" s="1" t="s">
        <v>3312</v>
      </c>
      <c r="F68" s="3"/>
    </row>
    <row r="69" spans="1:10" x14ac:dyDescent="0.2">
      <c r="A69" s="1" t="s">
        <v>3313</v>
      </c>
      <c r="F69" s="3"/>
    </row>
    <row r="70" spans="1:10" x14ac:dyDescent="0.2">
      <c r="A70" s="1" t="s">
        <v>3314</v>
      </c>
      <c r="F70" s="3"/>
      <c r="H70" s="1" t="s">
        <v>3286</v>
      </c>
    </row>
    <row r="71" spans="1:10" x14ac:dyDescent="0.2">
      <c r="A71" s="1" t="s">
        <v>3315</v>
      </c>
      <c r="F71" s="3"/>
    </row>
    <row r="72" spans="1:10" x14ac:dyDescent="0.2">
      <c r="F72" s="3"/>
    </row>
    <row r="73" spans="1:10" x14ac:dyDescent="0.2">
      <c r="F73" s="3"/>
    </row>
    <row r="74" spans="1:10" x14ac:dyDescent="0.2">
      <c r="F74" s="3"/>
    </row>
    <row r="75" spans="1:10" x14ac:dyDescent="0.2">
      <c r="B75" s="3" t="s">
        <v>1902</v>
      </c>
      <c r="F75" s="3"/>
    </row>
    <row r="76" spans="1:10" x14ac:dyDescent="0.2">
      <c r="F76" s="3"/>
    </row>
    <row r="80" spans="1:10" x14ac:dyDescent="0.2">
      <c r="A80" s="1" t="s">
        <v>3287</v>
      </c>
      <c r="H80" s="1" t="s">
        <v>3282</v>
      </c>
    </row>
    <row r="81" spans="1:8" x14ac:dyDescent="0.2">
      <c r="A81" s="1" t="s">
        <v>3288</v>
      </c>
      <c r="H81" s="1" t="s">
        <v>3283</v>
      </c>
    </row>
    <row r="82" spans="1:8" x14ac:dyDescent="0.2">
      <c r="A82" s="1" t="s">
        <v>3289</v>
      </c>
      <c r="H82" s="1" t="s">
        <v>3284</v>
      </c>
    </row>
    <row r="83" spans="1:8" x14ac:dyDescent="0.2">
      <c r="A83" s="1" t="s">
        <v>3290</v>
      </c>
    </row>
    <row r="84" spans="1:8" x14ac:dyDescent="0.2">
      <c r="A84" s="1" t="s">
        <v>3291</v>
      </c>
      <c r="H84" s="1" t="s">
        <v>3285</v>
      </c>
    </row>
    <row r="85" spans="1:8" x14ac:dyDescent="0.2">
      <c r="A85" s="1" t="s">
        <v>3292</v>
      </c>
    </row>
    <row r="86" spans="1:8" x14ac:dyDescent="0.2">
      <c r="A86" s="1" t="s">
        <v>3293</v>
      </c>
    </row>
    <row r="88" spans="1:8" x14ac:dyDescent="0.2">
      <c r="A88" s="1" t="s">
        <v>3294</v>
      </c>
    </row>
    <row r="89" spans="1:8" x14ac:dyDescent="0.2">
      <c r="A89" s="1" t="s">
        <v>3295</v>
      </c>
    </row>
    <row r="91" spans="1:8" x14ac:dyDescent="0.2">
      <c r="A91" s="1" t="s">
        <v>3296</v>
      </c>
    </row>
    <row r="93" spans="1:8" x14ac:dyDescent="0.2">
      <c r="A93" s="1" t="s">
        <v>3299</v>
      </c>
      <c r="E93" s="1" t="s">
        <v>3298</v>
      </c>
    </row>
    <row r="94" spans="1:8" x14ac:dyDescent="0.2">
      <c r="A94" s="1" t="s">
        <v>3300</v>
      </c>
      <c r="E94" s="1" t="s">
        <v>3297</v>
      </c>
    </row>
    <row r="96" spans="1:8" x14ac:dyDescent="0.2">
      <c r="A96" s="1" t="s">
        <v>3301</v>
      </c>
      <c r="E96" s="1" t="s">
        <v>3302</v>
      </c>
    </row>
    <row r="97" spans="1:5" x14ac:dyDescent="0.2">
      <c r="E97" s="1" t="s">
        <v>3303</v>
      </c>
    </row>
    <row r="98" spans="1:5" x14ac:dyDescent="0.2">
      <c r="E98" s="1" t="s">
        <v>3304</v>
      </c>
    </row>
    <row r="100" spans="1:5" x14ac:dyDescent="0.2">
      <c r="A100" s="1" t="s">
        <v>3305</v>
      </c>
    </row>
    <row r="101" spans="1:5" x14ac:dyDescent="0.2">
      <c r="E101" s="1" t="s">
        <v>3298</v>
      </c>
    </row>
    <row r="102" spans="1:5" x14ac:dyDescent="0.2">
      <c r="E102" s="1" t="s">
        <v>3306</v>
      </c>
    </row>
    <row r="103" spans="1:5" x14ac:dyDescent="0.2">
      <c r="E103" s="1" t="s">
        <v>3307</v>
      </c>
    </row>
    <row r="105" spans="1:5" x14ac:dyDescent="0.2">
      <c r="A105" s="1" t="s">
        <v>3317</v>
      </c>
    </row>
    <row r="106" spans="1:5" x14ac:dyDescent="0.2">
      <c r="E106" s="1" t="s">
        <v>3297</v>
      </c>
    </row>
    <row r="107" spans="1:5" x14ac:dyDescent="0.2">
      <c r="A107" s="1" t="s">
        <v>3318</v>
      </c>
    </row>
    <row r="108" spans="1:5" x14ac:dyDescent="0.2">
      <c r="E108" s="1" t="s">
        <v>3319</v>
      </c>
    </row>
    <row r="109" spans="1:5" x14ac:dyDescent="0.2">
      <c r="E109" s="1" t="s">
        <v>3320</v>
      </c>
    </row>
    <row r="111" spans="1:5" x14ac:dyDescent="0.2">
      <c r="A111" s="1" t="s">
        <v>3321</v>
      </c>
    </row>
    <row r="113" spans="1:13" x14ac:dyDescent="0.2">
      <c r="A113" s="1" t="s">
        <v>3322</v>
      </c>
      <c r="H113" s="3" t="s">
        <v>1901</v>
      </c>
    </row>
    <row r="114" spans="1:13" x14ac:dyDescent="0.2">
      <c r="A114" s="1" t="s">
        <v>3323</v>
      </c>
      <c r="H114" s="3"/>
    </row>
    <row r="115" spans="1:13" x14ac:dyDescent="0.2">
      <c r="A115" s="1" t="s">
        <v>3324</v>
      </c>
      <c r="H115" s="3"/>
    </row>
    <row r="116" spans="1:13" x14ac:dyDescent="0.2">
      <c r="A116" s="1" t="s">
        <v>3325</v>
      </c>
      <c r="H116" s="3"/>
    </row>
    <row r="117" spans="1:13" x14ac:dyDescent="0.2">
      <c r="A117" s="1" t="s">
        <v>3326</v>
      </c>
      <c r="H117" s="3"/>
    </row>
    <row r="118" spans="1:13" x14ac:dyDescent="0.2">
      <c r="A118" s="1" t="s">
        <v>3327</v>
      </c>
      <c r="H118" s="3"/>
    </row>
    <row r="119" spans="1:13" x14ac:dyDescent="0.2">
      <c r="A119" s="1" t="s">
        <v>3328</v>
      </c>
      <c r="H119" s="3"/>
    </row>
    <row r="120" spans="1:13" x14ac:dyDescent="0.2">
      <c r="A120" s="1" t="s">
        <v>3329</v>
      </c>
      <c r="H120" s="3"/>
    </row>
    <row r="121" spans="1:13" x14ac:dyDescent="0.2">
      <c r="H121" s="3"/>
    </row>
    <row r="122" spans="1:13" x14ac:dyDescent="0.2">
      <c r="H122" s="3"/>
    </row>
    <row r="123" spans="1:13" x14ac:dyDescent="0.2">
      <c r="H123" s="3"/>
      <c r="J123" s="4" t="s">
        <v>3340</v>
      </c>
      <c r="K123" s="4"/>
      <c r="L123" s="4"/>
      <c r="M123" s="4"/>
    </row>
    <row r="124" spans="1:13" x14ac:dyDescent="0.2">
      <c r="H124" s="3"/>
      <c r="J124" s="4" t="s">
        <v>3341</v>
      </c>
      <c r="K124" s="4"/>
      <c r="L124" s="4"/>
      <c r="M124" s="4"/>
    </row>
    <row r="125" spans="1:13" x14ac:dyDescent="0.2">
      <c r="H125" s="3"/>
      <c r="J125" s="4" t="s">
        <v>3342</v>
      </c>
      <c r="K125" s="4"/>
      <c r="L125" s="4"/>
      <c r="M125" s="4"/>
    </row>
    <row r="126" spans="1:13" x14ac:dyDescent="0.2">
      <c r="D126" s="3" t="s">
        <v>1902</v>
      </c>
      <c r="H126" s="3"/>
      <c r="J126" s="4" t="s">
        <v>3343</v>
      </c>
      <c r="K126" s="4"/>
      <c r="L126" s="4"/>
      <c r="M126" s="4"/>
    </row>
    <row r="127" spans="1:13" x14ac:dyDescent="0.2">
      <c r="H127" s="3"/>
      <c r="J127" s="4" t="s">
        <v>3344</v>
      </c>
      <c r="K127" s="4"/>
      <c r="L127" s="4"/>
      <c r="M127" s="4"/>
    </row>
    <row r="128" spans="1:13" x14ac:dyDescent="0.2">
      <c r="J128" s="4" t="s">
        <v>3345</v>
      </c>
      <c r="K128" s="4"/>
      <c r="L128" s="4"/>
      <c r="M128" s="4"/>
    </row>
    <row r="129" spans="1:13" x14ac:dyDescent="0.2">
      <c r="A129" s="2" t="s">
        <v>3273</v>
      </c>
      <c r="B129" s="3" t="s">
        <v>3268</v>
      </c>
      <c r="C129" s="3" t="s">
        <v>3269</v>
      </c>
      <c r="J129" s="4" t="s">
        <v>3346</v>
      </c>
      <c r="K129" s="4"/>
      <c r="L129" s="4"/>
      <c r="M129" s="4"/>
    </row>
    <row r="130" spans="1:13" x14ac:dyDescent="0.2">
      <c r="A130" s="1" t="s">
        <v>3270</v>
      </c>
      <c r="B130" s="24" t="s">
        <v>1902</v>
      </c>
      <c r="C130" s="24" t="s">
        <v>1901</v>
      </c>
      <c r="J130" s="4" t="s">
        <v>3347</v>
      </c>
      <c r="K130" s="4"/>
      <c r="L130" s="4"/>
      <c r="M130" s="4"/>
    </row>
    <row r="131" spans="1:13" ht="17" thickBot="1" x14ac:dyDescent="0.25">
      <c r="A131" s="1" t="s">
        <v>3271</v>
      </c>
      <c r="B131" s="3">
        <v>1</v>
      </c>
      <c r="C131" s="3">
        <v>0.5</v>
      </c>
      <c r="J131" s="4" t="s">
        <v>3348</v>
      </c>
      <c r="K131" s="4"/>
      <c r="L131" s="4"/>
      <c r="M131" s="4"/>
    </row>
    <row r="132" spans="1:13" ht="17" thickBot="1" x14ac:dyDescent="0.25">
      <c r="A132" s="1" t="s">
        <v>3331</v>
      </c>
      <c r="B132" s="37">
        <v>10</v>
      </c>
      <c r="C132" s="38">
        <v>25</v>
      </c>
      <c r="J132" s="4" t="s">
        <v>3349</v>
      </c>
      <c r="K132" s="4"/>
      <c r="L132" s="4"/>
      <c r="M132" s="4"/>
    </row>
    <row r="133" spans="1:13" x14ac:dyDescent="0.2">
      <c r="A133" s="1" t="s">
        <v>3330</v>
      </c>
      <c r="B133" s="3">
        <f>B131*B132</f>
        <v>10</v>
      </c>
      <c r="C133" s="3">
        <f>C131*C132</f>
        <v>12.5</v>
      </c>
      <c r="J133" s="4" t="s">
        <v>3350</v>
      </c>
      <c r="K133" s="4"/>
      <c r="L133" s="4"/>
      <c r="M133" s="4"/>
    </row>
    <row r="134" spans="1:13" x14ac:dyDescent="0.2">
      <c r="E134" s="1" t="s">
        <v>3338</v>
      </c>
      <c r="J134" s="4" t="s">
        <v>3351</v>
      </c>
      <c r="K134" s="4"/>
      <c r="L134" s="4"/>
      <c r="M134" s="4"/>
    </row>
    <row r="135" spans="1:13" x14ac:dyDescent="0.2">
      <c r="A135" s="1" t="s">
        <v>3332</v>
      </c>
      <c r="C135" s="1">
        <f>C133+B133</f>
        <v>22.5</v>
      </c>
      <c r="E135" s="1" t="s">
        <v>3339</v>
      </c>
      <c r="J135" s="4" t="s">
        <v>3352</v>
      </c>
      <c r="K135" s="4"/>
      <c r="L135" s="4"/>
      <c r="M135" s="4"/>
    </row>
    <row r="136" spans="1:13" x14ac:dyDescent="0.2">
      <c r="A136" s="1" t="s">
        <v>3333</v>
      </c>
      <c r="C136" s="1">
        <v>50</v>
      </c>
    </row>
    <row r="137" spans="1:13" x14ac:dyDescent="0.2">
      <c r="A137" s="1" t="s">
        <v>3334</v>
      </c>
      <c r="C137" s="358">
        <f>C136-C135</f>
        <v>27.5</v>
      </c>
      <c r="E137" s="1" t="s">
        <v>3335</v>
      </c>
    </row>
    <row r="140" spans="1:13" x14ac:dyDescent="0.2">
      <c r="E140" s="1" t="s">
        <v>3336</v>
      </c>
    </row>
    <row r="141" spans="1:13" x14ac:dyDescent="0.2">
      <c r="E141" s="1" t="s">
        <v>3337</v>
      </c>
    </row>
    <row r="145" spans="1:7" x14ac:dyDescent="0.2">
      <c r="A145" s="359" t="s">
        <v>3353</v>
      </c>
      <c r="B145" s="360"/>
      <c r="C145" s="360"/>
      <c r="D145" s="360"/>
      <c r="E145" s="360"/>
      <c r="F145" s="360"/>
      <c r="G145" s="360"/>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C87FF-CAC3-5D4E-837B-66985737F1FB}">
  <sheetPr>
    <pageSetUpPr fitToPage="1"/>
  </sheetPr>
  <dimension ref="A1:Q86"/>
  <sheetViews>
    <sheetView showGridLines="0" rightToLeft="1" topLeftCell="A45" zoomScale="125" zoomScaleNormal="300" workbookViewId="0">
      <selection activeCell="H1" sqref="H1"/>
    </sheetView>
  </sheetViews>
  <sheetFormatPr baseColWidth="10" defaultColWidth="10.83203125" defaultRowHeight="16" x14ac:dyDescent="0.2"/>
  <cols>
    <col min="1" max="5" width="10.83203125" style="1"/>
    <col min="6" max="6" width="12.1640625" style="1" bestFit="1" customWidth="1"/>
    <col min="7" max="7" width="10.83203125" style="1"/>
    <col min="8" max="8" width="12.83203125" style="1" customWidth="1"/>
    <col min="9" max="16384" width="10.83203125" style="1"/>
  </cols>
  <sheetData>
    <row r="1" spans="1:8" x14ac:dyDescent="0.2">
      <c r="A1" s="4" t="s">
        <v>2008</v>
      </c>
      <c r="B1" s="4"/>
      <c r="C1" s="4"/>
      <c r="D1" s="4"/>
      <c r="E1" s="4"/>
      <c r="F1" s="4"/>
      <c r="G1" s="4"/>
      <c r="H1" s="14"/>
    </row>
    <row r="2" spans="1:8" x14ac:dyDescent="0.2">
      <c r="H2" s="14"/>
    </row>
    <row r="3" spans="1:8" x14ac:dyDescent="0.2">
      <c r="A3" s="16" t="s">
        <v>194</v>
      </c>
      <c r="B3" s="16"/>
      <c r="C3" s="16"/>
      <c r="D3" s="16"/>
      <c r="E3" s="16"/>
      <c r="F3" s="16"/>
      <c r="G3" s="16"/>
      <c r="H3" s="16"/>
    </row>
    <row r="4" spans="1:8" x14ac:dyDescent="0.2">
      <c r="A4" s="1" t="s">
        <v>331</v>
      </c>
    </row>
    <row r="5" spans="1:8" x14ac:dyDescent="0.2">
      <c r="A5" s="1" t="s">
        <v>332</v>
      </c>
    </row>
    <row r="6" spans="1:8" x14ac:dyDescent="0.2">
      <c r="A6" s="1" t="s">
        <v>333</v>
      </c>
    </row>
    <row r="7" spans="1:8" x14ac:dyDescent="0.2">
      <c r="A7" s="1" t="s">
        <v>334</v>
      </c>
    </row>
    <row r="8" spans="1:8" x14ac:dyDescent="0.2">
      <c r="A8" s="1" t="s">
        <v>335</v>
      </c>
    </row>
    <row r="10" spans="1:8" x14ac:dyDescent="0.2">
      <c r="A10" s="16" t="s">
        <v>1979</v>
      </c>
      <c r="B10" s="16"/>
      <c r="C10" s="16"/>
      <c r="D10" s="16"/>
      <c r="E10" s="16"/>
      <c r="F10" s="16"/>
      <c r="G10" s="16"/>
      <c r="H10" s="16"/>
    </row>
    <row r="11" spans="1:8" x14ac:dyDescent="0.2">
      <c r="A11" s="1" t="s">
        <v>1941</v>
      </c>
    </row>
    <row r="12" spans="1:8" x14ac:dyDescent="0.2">
      <c r="A12" s="1" t="s">
        <v>1942</v>
      </c>
    </row>
    <row r="13" spans="1:8" x14ac:dyDescent="0.2">
      <c r="A13" s="1" t="s">
        <v>1943</v>
      </c>
    </row>
    <row r="14" spans="1:8" x14ac:dyDescent="0.2">
      <c r="A14" s="1" t="s">
        <v>1944</v>
      </c>
    </row>
    <row r="15" spans="1:8" x14ac:dyDescent="0.2">
      <c r="A15" s="1" t="s">
        <v>1945</v>
      </c>
    </row>
    <row r="16" spans="1:8" x14ac:dyDescent="0.2">
      <c r="A16" s="1" t="s">
        <v>1946</v>
      </c>
    </row>
    <row r="17" spans="1:8" ht="17" thickBot="1" x14ac:dyDescent="0.25"/>
    <row r="18" spans="1:8" ht="17" thickBot="1" x14ac:dyDescent="0.25">
      <c r="A18" s="49" t="s">
        <v>1947</v>
      </c>
      <c r="B18" s="50"/>
      <c r="C18" s="50"/>
      <c r="D18" s="50"/>
      <c r="E18" s="50"/>
      <c r="F18" s="50"/>
      <c r="G18" s="50"/>
      <c r="H18" s="51"/>
    </row>
    <row r="19" spans="1:8" x14ac:dyDescent="0.2">
      <c r="A19" s="1" t="s">
        <v>1948</v>
      </c>
    </row>
    <row r="20" spans="1:8" x14ac:dyDescent="0.2">
      <c r="A20" s="1" t="s">
        <v>1950</v>
      </c>
    </row>
    <row r="22" spans="1:8" x14ac:dyDescent="0.2">
      <c r="A22" s="15" t="s">
        <v>1949</v>
      </c>
      <c r="B22" s="15" t="s">
        <v>1902</v>
      </c>
      <c r="C22" s="15" t="s">
        <v>1901</v>
      </c>
    </row>
    <row r="23" spans="1:8" x14ac:dyDescent="0.2">
      <c r="A23" s="15" t="s">
        <v>213</v>
      </c>
      <c r="B23" s="15">
        <v>10</v>
      </c>
      <c r="C23" s="15">
        <v>10</v>
      </c>
    </row>
    <row r="24" spans="1:8" x14ac:dyDescent="0.2">
      <c r="A24" s="15" t="s">
        <v>214</v>
      </c>
      <c r="B24" s="15">
        <v>20</v>
      </c>
      <c r="C24" s="15">
        <v>8</v>
      </c>
    </row>
    <row r="25" spans="1:8" x14ac:dyDescent="0.2">
      <c r="A25" s="15" t="s">
        <v>215</v>
      </c>
      <c r="B25" s="15">
        <v>8</v>
      </c>
      <c r="C25" s="15">
        <v>2</v>
      </c>
    </row>
    <row r="26" spans="1:8" x14ac:dyDescent="0.2">
      <c r="A26" s="15" t="s">
        <v>185</v>
      </c>
      <c r="B26" s="15">
        <v>5</v>
      </c>
      <c r="C26" s="15">
        <v>1</v>
      </c>
    </row>
    <row r="28" spans="1:8" x14ac:dyDescent="0.2">
      <c r="A28" s="1" t="s">
        <v>105</v>
      </c>
    </row>
    <row r="29" spans="1:8" x14ac:dyDescent="0.2">
      <c r="A29" s="1" t="s">
        <v>1951</v>
      </c>
    </row>
    <row r="30" spans="1:8" x14ac:dyDescent="0.2">
      <c r="A30" s="1" t="s">
        <v>1952</v>
      </c>
    </row>
    <row r="31" spans="1:8" x14ac:dyDescent="0.2">
      <c r="A31" s="1" t="s">
        <v>1955</v>
      </c>
    </row>
    <row r="32" spans="1:8" x14ac:dyDescent="0.2">
      <c r="A32" s="1" t="s">
        <v>1956</v>
      </c>
    </row>
    <row r="33" spans="1:11" x14ac:dyDescent="0.2">
      <c r="A33" s="1" t="s">
        <v>1957</v>
      </c>
    </row>
    <row r="34" spans="1:11" x14ac:dyDescent="0.2">
      <c r="A34" s="1" t="s">
        <v>1974</v>
      </c>
    </row>
    <row r="36" spans="1:11" x14ac:dyDescent="0.2">
      <c r="A36" s="4" t="s">
        <v>341</v>
      </c>
    </row>
    <row r="38" spans="1:11" x14ac:dyDescent="0.2">
      <c r="A38" s="250" t="s">
        <v>1951</v>
      </c>
      <c r="B38" s="251"/>
      <c r="C38" s="251"/>
      <c r="D38" s="251"/>
      <c r="E38" s="251"/>
      <c r="F38" s="251"/>
      <c r="G38" s="251"/>
      <c r="H38" s="251"/>
      <c r="I38" s="251"/>
      <c r="J38" s="251"/>
      <c r="K38" s="252"/>
    </row>
    <row r="39" spans="1:11" x14ac:dyDescent="0.2">
      <c r="A39" s="253" t="s">
        <v>1952</v>
      </c>
      <c r="B39" s="22"/>
      <c r="C39" s="22"/>
      <c r="D39" s="22"/>
      <c r="E39" s="22"/>
      <c r="F39" s="22"/>
      <c r="G39" s="22"/>
      <c r="H39" s="22"/>
      <c r="I39" s="22"/>
      <c r="J39" s="22"/>
      <c r="K39" s="254"/>
    </row>
    <row r="42" spans="1:11" ht="119" x14ac:dyDescent="0.2">
      <c r="A42" s="15" t="s">
        <v>1949</v>
      </c>
      <c r="B42" s="15" t="s">
        <v>1902</v>
      </c>
      <c r="C42" s="15" t="s">
        <v>1901</v>
      </c>
      <c r="D42" s="20" t="s">
        <v>1953</v>
      </c>
      <c r="E42" s="20" t="s">
        <v>1980</v>
      </c>
    </row>
    <row r="43" spans="1:11" x14ac:dyDescent="0.2">
      <c r="A43" s="15" t="s">
        <v>213</v>
      </c>
      <c r="B43" s="15">
        <v>10</v>
      </c>
      <c r="C43" s="15">
        <v>10</v>
      </c>
      <c r="D43" s="123">
        <f>C43/B43</f>
        <v>1</v>
      </c>
      <c r="E43" s="123">
        <f>B43/C43</f>
        <v>1</v>
      </c>
    </row>
    <row r="44" spans="1:11" x14ac:dyDescent="0.2">
      <c r="A44" s="15" t="s">
        <v>214</v>
      </c>
      <c r="B44" s="15">
        <v>20</v>
      </c>
      <c r="C44" s="15">
        <v>8</v>
      </c>
      <c r="D44" s="123">
        <f>C44/B44</f>
        <v>0.4</v>
      </c>
      <c r="E44" s="123">
        <f t="shared" ref="E44:E46" si="0">B44/C44</f>
        <v>2.5</v>
      </c>
    </row>
    <row r="45" spans="1:11" x14ac:dyDescent="0.2">
      <c r="A45" s="15" t="s">
        <v>215</v>
      </c>
      <c r="B45" s="15">
        <v>8</v>
      </c>
      <c r="C45" s="15">
        <v>2</v>
      </c>
      <c r="D45" s="123">
        <f>C45/B45</f>
        <v>0.25</v>
      </c>
      <c r="E45" s="123">
        <f t="shared" si="0"/>
        <v>4</v>
      </c>
    </row>
    <row r="46" spans="1:11" x14ac:dyDescent="0.2">
      <c r="A46" s="15" t="s">
        <v>185</v>
      </c>
      <c r="B46" s="15">
        <v>5</v>
      </c>
      <c r="C46" s="15">
        <v>1</v>
      </c>
      <c r="D46" s="123">
        <f>C46/B46</f>
        <v>0.2</v>
      </c>
      <c r="E46" s="123">
        <f t="shared" si="0"/>
        <v>5</v>
      </c>
    </row>
    <row r="47" spans="1:11" x14ac:dyDescent="0.2">
      <c r="A47" s="1" t="s">
        <v>218</v>
      </c>
      <c r="B47" s="249">
        <f>SUM(B43:B46)</f>
        <v>43</v>
      </c>
      <c r="C47" s="249">
        <f>SUM(C43:C46)</f>
        <v>21</v>
      </c>
    </row>
    <row r="48" spans="1:11" x14ac:dyDescent="0.2">
      <c r="B48" s="28" t="s">
        <v>35</v>
      </c>
      <c r="C48" s="28" t="s">
        <v>30</v>
      </c>
    </row>
    <row r="53" spans="1:12" x14ac:dyDescent="0.2">
      <c r="A53" s="255" t="s">
        <v>1964</v>
      </c>
      <c r="B53" s="256"/>
      <c r="C53" s="256"/>
      <c r="D53" s="256"/>
      <c r="E53" s="256"/>
      <c r="F53" s="256"/>
      <c r="G53" s="257" t="s">
        <v>1965</v>
      </c>
      <c r="H53" s="256"/>
      <c r="I53" s="256"/>
      <c r="J53" s="256"/>
      <c r="K53" s="256"/>
      <c r="L53" s="258"/>
    </row>
    <row r="55" spans="1:12" ht="34" x14ac:dyDescent="0.2">
      <c r="B55" s="133" t="s">
        <v>1958</v>
      </c>
      <c r="C55" s="133" t="s">
        <v>1959</v>
      </c>
      <c r="D55" s="133" t="s">
        <v>1961</v>
      </c>
      <c r="E55" s="133" t="s">
        <v>1962</v>
      </c>
      <c r="G55" s="133" t="s">
        <v>1966</v>
      </c>
      <c r="H55" s="133" t="s">
        <v>1959</v>
      </c>
      <c r="I55" s="133" t="s">
        <v>1961</v>
      </c>
      <c r="J55" s="133" t="s">
        <v>1962</v>
      </c>
    </row>
    <row r="56" spans="1:12" ht="95" customHeight="1" x14ac:dyDescent="0.2">
      <c r="B56" s="133">
        <v>13</v>
      </c>
      <c r="C56" s="130" t="s">
        <v>1960</v>
      </c>
      <c r="D56" s="130" t="s">
        <v>1969</v>
      </c>
      <c r="E56" s="263">
        <f>D45</f>
        <v>0.25</v>
      </c>
      <c r="G56" s="133">
        <v>10</v>
      </c>
      <c r="H56" s="130" t="s">
        <v>1967</v>
      </c>
      <c r="I56" s="130" t="s">
        <v>1971</v>
      </c>
      <c r="J56" s="130">
        <f>E43</f>
        <v>1</v>
      </c>
    </row>
    <row r="57" spans="1:12" ht="98" customHeight="1" x14ac:dyDescent="0.2">
      <c r="B57" s="133">
        <v>18</v>
      </c>
      <c r="C57" s="130" t="s">
        <v>1963</v>
      </c>
      <c r="D57" s="130" t="s">
        <v>1970</v>
      </c>
      <c r="E57" s="264">
        <f>D44</f>
        <v>0.4</v>
      </c>
      <c r="G57" s="130">
        <v>19</v>
      </c>
      <c r="H57" s="130" t="s">
        <v>1968</v>
      </c>
      <c r="I57" s="130" t="s">
        <v>1972</v>
      </c>
      <c r="J57" s="130">
        <f>E45</f>
        <v>4</v>
      </c>
    </row>
    <row r="60" spans="1:12" s="4" customFormat="1" x14ac:dyDescent="0.2">
      <c r="A60" s="255" t="s">
        <v>1973</v>
      </c>
      <c r="B60" s="257"/>
      <c r="C60" s="257"/>
      <c r="D60" s="257"/>
      <c r="E60" s="257"/>
      <c r="F60" s="257"/>
      <c r="G60" s="257"/>
      <c r="H60" s="257"/>
      <c r="I60" s="257"/>
      <c r="J60" s="257"/>
      <c r="K60" s="257"/>
      <c r="L60" s="259"/>
    </row>
    <row r="62" spans="1:12" ht="119" x14ac:dyDescent="0.2">
      <c r="A62" s="15" t="s">
        <v>1949</v>
      </c>
      <c r="B62" s="15" t="s">
        <v>1902</v>
      </c>
      <c r="C62" s="15" t="s">
        <v>1901</v>
      </c>
      <c r="D62" s="20" t="s">
        <v>1953</v>
      </c>
      <c r="E62" s="20" t="s">
        <v>1954</v>
      </c>
    </row>
    <row r="63" spans="1:12" x14ac:dyDescent="0.2">
      <c r="A63" s="15" t="s">
        <v>213</v>
      </c>
      <c r="B63" s="15">
        <v>10</v>
      </c>
      <c r="C63" s="15">
        <v>10</v>
      </c>
      <c r="D63" s="15">
        <f>C63/B63</f>
        <v>1</v>
      </c>
      <c r="E63" s="15">
        <f>B63/C63</f>
        <v>1</v>
      </c>
    </row>
    <row r="64" spans="1:12" x14ac:dyDescent="0.2">
      <c r="A64" s="15" t="s">
        <v>214</v>
      </c>
      <c r="B64" s="15">
        <v>20</v>
      </c>
      <c r="C64" s="15">
        <v>8</v>
      </c>
      <c r="D64" s="15">
        <f>C64/B64</f>
        <v>0.4</v>
      </c>
      <c r="E64" s="15">
        <f t="shared" ref="E64:E66" si="1">B64/C64</f>
        <v>2.5</v>
      </c>
    </row>
    <row r="65" spans="1:15" x14ac:dyDescent="0.2">
      <c r="A65" s="15" t="s">
        <v>215</v>
      </c>
      <c r="B65" s="15">
        <v>8</v>
      </c>
      <c r="C65" s="15">
        <v>2</v>
      </c>
      <c r="D65" s="15">
        <f>C65/B65</f>
        <v>0.25</v>
      </c>
      <c r="E65" s="15">
        <f t="shared" si="1"/>
        <v>4</v>
      </c>
    </row>
    <row r="66" spans="1:15" x14ac:dyDescent="0.2">
      <c r="A66" s="15" t="s">
        <v>185</v>
      </c>
      <c r="B66" s="15">
        <v>5</v>
      </c>
      <c r="C66" s="15">
        <v>1</v>
      </c>
      <c r="D66" s="15">
        <f>C66/B66</f>
        <v>0.2</v>
      </c>
      <c r="E66" s="15">
        <f t="shared" si="1"/>
        <v>5</v>
      </c>
    </row>
    <row r="67" spans="1:15" x14ac:dyDescent="0.2">
      <c r="A67" s="1" t="s">
        <v>218</v>
      </c>
      <c r="B67" s="249">
        <f>SUM(B63:B66)</f>
        <v>43</v>
      </c>
      <c r="C67" s="249">
        <f>SUM(C63:C66)</f>
        <v>21</v>
      </c>
    </row>
    <row r="68" spans="1:15" x14ac:dyDescent="0.2">
      <c r="B68" s="28" t="s">
        <v>35</v>
      </c>
      <c r="C68" s="28" t="s">
        <v>30</v>
      </c>
    </row>
    <row r="74" spans="1:15" x14ac:dyDescent="0.2">
      <c r="B74" s="86"/>
      <c r="C74" s="86"/>
      <c r="D74" s="86"/>
      <c r="E74" s="86" t="s">
        <v>1975</v>
      </c>
      <c r="F74" s="86" t="s">
        <v>1976</v>
      </c>
      <c r="J74" s="15"/>
      <c r="K74" s="15"/>
      <c r="L74" s="15"/>
      <c r="M74" s="15" t="s">
        <v>1977</v>
      </c>
      <c r="N74" s="15" t="s">
        <v>1978</v>
      </c>
    </row>
    <row r="75" spans="1:15" ht="17" x14ac:dyDescent="0.2">
      <c r="B75" s="133" t="s">
        <v>1958</v>
      </c>
      <c r="C75" s="133" t="s">
        <v>1966</v>
      </c>
      <c r="D75" s="133" t="s">
        <v>30</v>
      </c>
      <c r="E75" s="133" t="s">
        <v>134</v>
      </c>
      <c r="F75" s="86" t="s">
        <v>135</v>
      </c>
      <c r="J75" s="133" t="s">
        <v>1966</v>
      </c>
      <c r="K75" s="133" t="s">
        <v>1958</v>
      </c>
      <c r="L75" s="133" t="s">
        <v>35</v>
      </c>
      <c r="M75" s="133" t="s">
        <v>134</v>
      </c>
      <c r="N75" s="15" t="s">
        <v>135</v>
      </c>
    </row>
    <row r="76" spans="1:15" x14ac:dyDescent="0.2">
      <c r="B76" s="133">
        <v>13</v>
      </c>
      <c r="C76" s="133">
        <v>18</v>
      </c>
      <c r="D76" s="133">
        <v>21</v>
      </c>
      <c r="E76" s="130">
        <f>D76-C76</f>
        <v>3</v>
      </c>
      <c r="F76" s="23">
        <f>E76/B76</f>
        <v>0.23076923076923078</v>
      </c>
      <c r="J76" s="133">
        <v>10</v>
      </c>
      <c r="K76" s="133">
        <v>33</v>
      </c>
      <c r="L76" s="133">
        <v>43</v>
      </c>
      <c r="M76" s="133">
        <f>L76-K76</f>
        <v>10</v>
      </c>
      <c r="N76" s="15">
        <f>M76/J76</f>
        <v>1</v>
      </c>
    </row>
    <row r="77" spans="1:15" x14ac:dyDescent="0.2">
      <c r="B77" s="133">
        <v>18</v>
      </c>
      <c r="C77" s="133">
        <f>18-5*0.4</f>
        <v>16</v>
      </c>
      <c r="D77" s="133">
        <v>21</v>
      </c>
      <c r="E77" s="133">
        <f>D77-C77</f>
        <v>5</v>
      </c>
      <c r="F77" s="23">
        <f>E77/B77</f>
        <v>0.27777777777777779</v>
      </c>
      <c r="J77" s="133">
        <v>19</v>
      </c>
      <c r="K77" s="133">
        <f>5+1/0.25</f>
        <v>9</v>
      </c>
      <c r="L77" s="133">
        <v>43</v>
      </c>
      <c r="M77" s="133">
        <f>L77-K77</f>
        <v>34</v>
      </c>
      <c r="N77" s="23">
        <f>M77/J77</f>
        <v>1.7894736842105263</v>
      </c>
    </row>
    <row r="79" spans="1:15" x14ac:dyDescent="0.2">
      <c r="A79" s="4" t="s">
        <v>1990</v>
      </c>
      <c r="J79" s="4" t="s">
        <v>1992</v>
      </c>
    </row>
    <row r="80" spans="1:15" x14ac:dyDescent="0.2">
      <c r="F80" s="22" t="s">
        <v>1984</v>
      </c>
      <c r="O80" s="22" t="s">
        <v>1993</v>
      </c>
    </row>
    <row r="81" spans="1:17" x14ac:dyDescent="0.2">
      <c r="A81" s="1" t="s">
        <v>1981</v>
      </c>
      <c r="F81" s="3">
        <v>18</v>
      </c>
      <c r="G81" s="1" t="s">
        <v>1985</v>
      </c>
      <c r="J81" s="1" t="s">
        <v>1991</v>
      </c>
      <c r="O81" s="1">
        <v>5</v>
      </c>
      <c r="P81" s="1" t="s">
        <v>1994</v>
      </c>
    </row>
    <row r="82" spans="1:17" x14ac:dyDescent="0.2">
      <c r="A82" s="1" t="s">
        <v>1986</v>
      </c>
      <c r="J82" s="1" t="s">
        <v>1995</v>
      </c>
    </row>
    <row r="83" spans="1:17" x14ac:dyDescent="0.2">
      <c r="A83" s="1" t="s">
        <v>1982</v>
      </c>
      <c r="F83" s="3">
        <v>5</v>
      </c>
      <c r="G83" s="1" t="s">
        <v>1987</v>
      </c>
      <c r="J83" s="1" t="s">
        <v>1997</v>
      </c>
      <c r="O83" s="1">
        <f>20-19</f>
        <v>1</v>
      </c>
      <c r="P83" s="1" t="s">
        <v>1998</v>
      </c>
    </row>
    <row r="84" spans="1:17" x14ac:dyDescent="0.2">
      <c r="A84" s="1" t="s">
        <v>1983</v>
      </c>
      <c r="F84" s="3">
        <v>0.4</v>
      </c>
      <c r="J84" s="1" t="s">
        <v>1996</v>
      </c>
      <c r="O84" s="1">
        <f>1/0.25</f>
        <v>4</v>
      </c>
    </row>
    <row r="86" spans="1:17" x14ac:dyDescent="0.2">
      <c r="A86" s="1" t="s">
        <v>1988</v>
      </c>
      <c r="F86" s="1" t="s">
        <v>1989</v>
      </c>
      <c r="J86" s="1" t="s">
        <v>2000</v>
      </c>
      <c r="O86" s="1">
        <f>5+1*4</f>
        <v>9</v>
      </c>
      <c r="Q86" s="1" t="s">
        <v>1999</v>
      </c>
    </row>
  </sheetData>
  <pageMargins left="0.7" right="0.7" top="0.75" bottom="0.75" header="0.3" footer="0.3"/>
  <pageSetup paperSize="9" scale="34" fitToHeight="10"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6D14B-4E0C-FD43-8EF3-FB33AA0E1C3E}">
  <sheetPr>
    <pageSetUpPr fitToPage="1"/>
  </sheetPr>
  <dimension ref="A1:I520"/>
  <sheetViews>
    <sheetView showGridLines="0" rightToLeft="1" topLeftCell="A525" zoomScale="109" zoomScaleNormal="300" workbookViewId="0">
      <selection activeCell="D40" sqref="D40"/>
    </sheetView>
  </sheetViews>
  <sheetFormatPr baseColWidth="10" defaultColWidth="10.83203125" defaultRowHeight="16" x14ac:dyDescent="0.2"/>
  <cols>
    <col min="1" max="3" width="10.83203125" style="1"/>
    <col min="4" max="4" width="10.83203125" style="1" customWidth="1"/>
    <col min="5" max="5" width="10.83203125" style="1"/>
    <col min="6" max="6" width="12.1640625" style="1" bestFit="1" customWidth="1"/>
    <col min="7" max="7" width="10.83203125" style="1"/>
    <col min="8" max="8" width="12.83203125" style="1" customWidth="1"/>
    <col min="9" max="16384" width="10.83203125" style="1"/>
  </cols>
  <sheetData>
    <row r="1" spans="1:8" x14ac:dyDescent="0.2">
      <c r="A1" s="4" t="s">
        <v>2009</v>
      </c>
      <c r="B1" s="4"/>
      <c r="C1" s="4"/>
      <c r="D1" s="4"/>
      <c r="E1" s="4"/>
      <c r="F1" s="4"/>
      <c r="G1" s="4"/>
      <c r="H1" s="14">
        <v>45622</v>
      </c>
    </row>
    <row r="2" spans="1:8" ht="17" thickBot="1" x14ac:dyDescent="0.25"/>
    <row r="3" spans="1:8" x14ac:dyDescent="0.2">
      <c r="A3" s="5" t="s">
        <v>1844</v>
      </c>
      <c r="B3" s="6"/>
      <c r="C3" s="6"/>
      <c r="D3" s="6"/>
      <c r="E3" s="6"/>
      <c r="F3" s="6"/>
      <c r="G3" s="6"/>
      <c r="H3" s="7"/>
    </row>
    <row r="4" spans="1:8" x14ac:dyDescent="0.2">
      <c r="A4" s="8" t="s">
        <v>2085</v>
      </c>
      <c r="H4" s="9"/>
    </row>
    <row r="5" spans="1:8" x14ac:dyDescent="0.2">
      <c r="A5" s="8" t="s">
        <v>2086</v>
      </c>
      <c r="H5" s="9"/>
    </row>
    <row r="6" spans="1:8" ht="17" thickBot="1" x14ac:dyDescent="0.25">
      <c r="A6" s="10" t="s">
        <v>2089</v>
      </c>
      <c r="B6" s="11"/>
      <c r="C6" s="11"/>
      <c r="D6" s="11"/>
      <c r="E6" s="11"/>
      <c r="F6" s="11"/>
      <c r="G6" s="11"/>
      <c r="H6" s="13"/>
    </row>
    <row r="7" spans="1:8" x14ac:dyDescent="0.2">
      <c r="A7" s="53" t="s">
        <v>2090</v>
      </c>
    </row>
    <row r="8" spans="1:8" x14ac:dyDescent="0.2">
      <c r="A8" s="53" t="s">
        <v>2091</v>
      </c>
    </row>
    <row r="9" spans="1:8" ht="17" thickBot="1" x14ac:dyDescent="0.25"/>
    <row r="10" spans="1:8" x14ac:dyDescent="0.2">
      <c r="A10" s="5" t="s">
        <v>2087</v>
      </c>
      <c r="B10" s="6"/>
      <c r="C10" s="6"/>
      <c r="D10" s="6"/>
      <c r="E10" s="6"/>
      <c r="F10" s="6"/>
      <c r="G10" s="6"/>
      <c r="H10" s="7"/>
    </row>
    <row r="11" spans="1:8" ht="17" thickBot="1" x14ac:dyDescent="0.25">
      <c r="A11" s="10" t="s">
        <v>2088</v>
      </c>
      <c r="B11" s="11"/>
      <c r="C11" s="11"/>
      <c r="D11" s="11"/>
      <c r="E11" s="11"/>
      <c r="F11" s="11"/>
      <c r="G11" s="11"/>
      <c r="H11" s="13"/>
    </row>
    <row r="13" spans="1:8" x14ac:dyDescent="0.2">
      <c r="A13" s="16" t="s">
        <v>2092</v>
      </c>
      <c r="B13" s="16"/>
      <c r="C13" s="16"/>
      <c r="D13" s="16"/>
      <c r="E13" s="16"/>
      <c r="F13" s="16"/>
      <c r="G13" s="16"/>
      <c r="H13" s="16"/>
    </row>
    <row r="14" spans="1:8" x14ac:dyDescent="0.2">
      <c r="A14" s="1" t="s">
        <v>441</v>
      </c>
    </row>
    <row r="15" spans="1:8" x14ac:dyDescent="0.2">
      <c r="A15" s="1" t="s">
        <v>442</v>
      </c>
    </row>
    <row r="16" spans="1:8" x14ac:dyDescent="0.2">
      <c r="A16" s="1" t="s">
        <v>443</v>
      </c>
    </row>
    <row r="17" spans="1:8" x14ac:dyDescent="0.2">
      <c r="A17" s="1" t="s">
        <v>444</v>
      </c>
    </row>
    <row r="19" spans="1:8" x14ac:dyDescent="0.2">
      <c r="A19" s="1" t="s">
        <v>445</v>
      </c>
    </row>
    <row r="20" spans="1:8" x14ac:dyDescent="0.2">
      <c r="A20" s="1" t="s">
        <v>446</v>
      </c>
    </row>
    <row r="21" spans="1:8" ht="17" thickBot="1" x14ac:dyDescent="0.25"/>
    <row r="22" spans="1:8" ht="17" thickBot="1" x14ac:dyDescent="0.25">
      <c r="A22" s="49" t="s">
        <v>2113</v>
      </c>
      <c r="B22" s="50"/>
      <c r="C22" s="50"/>
      <c r="D22" s="50"/>
      <c r="E22" s="50"/>
      <c r="F22" s="50"/>
      <c r="G22" s="50"/>
      <c r="H22" s="51"/>
    </row>
    <row r="24" spans="1:8" x14ac:dyDescent="0.2">
      <c r="A24" s="1" t="s">
        <v>341</v>
      </c>
    </row>
    <row r="26" spans="1:8" x14ac:dyDescent="0.2">
      <c r="A26" s="1" t="s">
        <v>2093</v>
      </c>
    </row>
    <row r="27" spans="1:8" x14ac:dyDescent="0.2">
      <c r="A27" s="1" t="s">
        <v>2094</v>
      </c>
    </row>
    <row r="28" spans="1:8" x14ac:dyDescent="0.2">
      <c r="A28" s="1" t="s">
        <v>2095</v>
      </c>
    </row>
    <row r="30" spans="1:8" x14ac:dyDescent="0.2">
      <c r="B30" s="15" t="s">
        <v>2104</v>
      </c>
      <c r="C30" s="15" t="s">
        <v>2104</v>
      </c>
      <c r="D30" s="15" t="s">
        <v>2104</v>
      </c>
      <c r="E30" s="15" t="s">
        <v>2105</v>
      </c>
      <c r="F30" s="15" t="s">
        <v>2105</v>
      </c>
      <c r="G30" s="15" t="s">
        <v>2105</v>
      </c>
    </row>
    <row r="31" spans="1:8" x14ac:dyDescent="0.2">
      <c r="B31" s="15" t="s">
        <v>101</v>
      </c>
      <c r="C31" s="15" t="s">
        <v>102</v>
      </c>
      <c r="D31" s="15" t="s">
        <v>103</v>
      </c>
      <c r="E31" s="15" t="s">
        <v>2102</v>
      </c>
      <c r="F31" s="15" t="s">
        <v>2103</v>
      </c>
      <c r="G31" s="15" t="s">
        <v>2106</v>
      </c>
    </row>
    <row r="32" spans="1:8" x14ac:dyDescent="0.2">
      <c r="A32" s="86" t="s">
        <v>2096</v>
      </c>
      <c r="B32" s="15" t="s">
        <v>2097</v>
      </c>
      <c r="C32" s="15" t="s">
        <v>2099</v>
      </c>
      <c r="D32" s="15" t="s">
        <v>2098</v>
      </c>
      <c r="E32" s="15" t="s">
        <v>2100</v>
      </c>
      <c r="F32" s="15" t="s">
        <v>2101</v>
      </c>
      <c r="G32" s="15" t="s">
        <v>2107</v>
      </c>
    </row>
    <row r="33" spans="1:7" x14ac:dyDescent="0.2">
      <c r="A33" s="274" t="s">
        <v>2108</v>
      </c>
      <c r="B33" s="15">
        <v>100</v>
      </c>
      <c r="C33" s="15">
        <v>2</v>
      </c>
      <c r="D33" s="15">
        <v>4</v>
      </c>
      <c r="E33" s="15">
        <f>B33/C33</f>
        <v>50</v>
      </c>
      <c r="F33" s="15">
        <f>B33/D33</f>
        <v>25</v>
      </c>
      <c r="G33" s="15">
        <f>F33/E33</f>
        <v>0.5</v>
      </c>
    </row>
    <row r="34" spans="1:7" x14ac:dyDescent="0.2">
      <c r="A34" s="275" t="s">
        <v>2109</v>
      </c>
      <c r="B34" s="15">
        <v>1000</v>
      </c>
      <c r="C34" s="15">
        <v>25</v>
      </c>
      <c r="D34" s="15">
        <v>20</v>
      </c>
      <c r="E34" s="15">
        <f>B34/C34</f>
        <v>40</v>
      </c>
      <c r="F34" s="15">
        <f>B34/D34</f>
        <v>50</v>
      </c>
      <c r="G34" s="15">
        <f>F34/E34</f>
        <v>1.25</v>
      </c>
    </row>
    <row r="35" spans="1:7" x14ac:dyDescent="0.2">
      <c r="A35" s="276" t="s">
        <v>2110</v>
      </c>
      <c r="B35" s="15">
        <v>600</v>
      </c>
      <c r="C35" s="15">
        <v>10</v>
      </c>
      <c r="D35" s="15">
        <v>12</v>
      </c>
      <c r="E35" s="15">
        <f>B35/C35</f>
        <v>60</v>
      </c>
      <c r="F35" s="15">
        <f>B35/D35</f>
        <v>50</v>
      </c>
      <c r="G35" s="23">
        <f>F35/E35</f>
        <v>0.83333333333333337</v>
      </c>
    </row>
    <row r="43" spans="1:7" x14ac:dyDescent="0.2">
      <c r="E43" s="17"/>
    </row>
    <row r="44" spans="1:7" x14ac:dyDescent="0.2">
      <c r="A44" s="1" t="s">
        <v>2111</v>
      </c>
    </row>
    <row r="46" spans="1:7" x14ac:dyDescent="0.2">
      <c r="A46" s="1" t="s">
        <v>2112</v>
      </c>
    </row>
    <row r="61" spans="1:8" ht="17" thickBot="1" x14ac:dyDescent="0.25"/>
    <row r="62" spans="1:8" ht="17" thickBot="1" x14ac:dyDescent="0.25">
      <c r="A62" s="49" t="s">
        <v>2114</v>
      </c>
      <c r="B62" s="50"/>
      <c r="C62" s="50"/>
      <c r="D62" s="50"/>
      <c r="E62" s="50"/>
      <c r="F62" s="50"/>
      <c r="G62" s="50"/>
      <c r="H62" s="51"/>
    </row>
    <row r="64" spans="1:8" x14ac:dyDescent="0.2">
      <c r="A64" s="4" t="s">
        <v>2115</v>
      </c>
      <c r="B64" s="4"/>
      <c r="C64" s="4"/>
      <c r="D64" s="4"/>
      <c r="E64" s="4"/>
    </row>
    <row r="66" spans="1:5" x14ac:dyDescent="0.2">
      <c r="A66" s="1" t="s">
        <v>2116</v>
      </c>
    </row>
    <row r="67" spans="1:5" x14ac:dyDescent="0.2">
      <c r="A67" s="1" t="s">
        <v>2117</v>
      </c>
    </row>
    <row r="69" spans="1:5" x14ac:dyDescent="0.2">
      <c r="A69" s="277" t="s">
        <v>2118</v>
      </c>
      <c r="B69" s="251"/>
      <c r="C69" s="251"/>
      <c r="D69" s="251"/>
      <c r="E69" s="252"/>
    </row>
    <row r="70" spans="1:5" x14ac:dyDescent="0.2">
      <c r="A70" s="278" t="s">
        <v>2119</v>
      </c>
      <c r="B70" s="22"/>
      <c r="C70" s="22"/>
      <c r="D70" s="22"/>
      <c r="E70" s="254"/>
    </row>
    <row r="83" spans="1:9" ht="17" thickBot="1" x14ac:dyDescent="0.25"/>
    <row r="84" spans="1:9" ht="17" thickBot="1" x14ac:dyDescent="0.25">
      <c r="A84" s="49" t="s">
        <v>2120</v>
      </c>
      <c r="B84" s="50"/>
      <c r="C84" s="50"/>
      <c r="D84" s="50"/>
      <c r="E84" s="50"/>
      <c r="F84" s="50"/>
      <c r="G84" s="50"/>
      <c r="H84" s="38">
        <v>0.5</v>
      </c>
      <c r="I84" s="1" t="s">
        <v>1966</v>
      </c>
    </row>
    <row r="85" spans="1:9" ht="17" thickBot="1" x14ac:dyDescent="0.25">
      <c r="A85" s="49" t="s">
        <v>2121</v>
      </c>
      <c r="B85" s="50"/>
      <c r="C85" s="50"/>
      <c r="D85" s="50"/>
      <c r="E85" s="50"/>
      <c r="F85" s="50"/>
      <c r="G85" s="50"/>
      <c r="H85" s="38">
        <v>1.25</v>
      </c>
      <c r="I85" s="1" t="s">
        <v>1966</v>
      </c>
    </row>
    <row r="86" spans="1:9" ht="17" thickBot="1" x14ac:dyDescent="0.25">
      <c r="A86" s="49" t="s">
        <v>2122</v>
      </c>
      <c r="B86" s="50"/>
      <c r="C86" s="50"/>
      <c r="D86" s="50"/>
      <c r="E86" s="50" t="s">
        <v>2124</v>
      </c>
      <c r="F86" s="50"/>
      <c r="G86" s="50"/>
      <c r="H86" s="38">
        <f>1/0.5</f>
        <v>2</v>
      </c>
      <c r="I86" s="1" t="s">
        <v>1958</v>
      </c>
    </row>
    <row r="87" spans="1:9" ht="17" thickBot="1" x14ac:dyDescent="0.25">
      <c r="A87" s="49" t="s">
        <v>2123</v>
      </c>
      <c r="B87" s="50"/>
      <c r="C87" s="50"/>
      <c r="D87" s="50"/>
      <c r="E87" s="50" t="s">
        <v>2124</v>
      </c>
      <c r="F87" s="50"/>
      <c r="G87" s="50"/>
      <c r="H87" s="38">
        <f>1/1.25</f>
        <v>0.8</v>
      </c>
      <c r="I87" s="1" t="s">
        <v>1958</v>
      </c>
    </row>
    <row r="88" spans="1:9" ht="17" thickBot="1" x14ac:dyDescent="0.25"/>
    <row r="89" spans="1:9" ht="17" thickBot="1" x14ac:dyDescent="0.25">
      <c r="A89" s="49" t="s">
        <v>2125</v>
      </c>
      <c r="B89" s="50"/>
      <c r="C89" s="50"/>
      <c r="D89" s="50"/>
      <c r="E89" s="50"/>
      <c r="F89" s="50"/>
      <c r="G89" s="50"/>
      <c r="H89" s="38"/>
    </row>
    <row r="90" spans="1:9" x14ac:dyDescent="0.2">
      <c r="A90" s="1" t="s">
        <v>2126</v>
      </c>
    </row>
    <row r="91" spans="1:9" x14ac:dyDescent="0.2">
      <c r="A91" s="1" t="s">
        <v>2127</v>
      </c>
    </row>
    <row r="92" spans="1:9" x14ac:dyDescent="0.2">
      <c r="A92" s="1" t="s">
        <v>2128</v>
      </c>
    </row>
    <row r="93" spans="1:9" x14ac:dyDescent="0.2">
      <c r="A93" s="1" t="s">
        <v>2129</v>
      </c>
    </row>
    <row r="95" spans="1:9" x14ac:dyDescent="0.2">
      <c r="A95" s="1" t="s">
        <v>2130</v>
      </c>
    </row>
    <row r="96" spans="1:9" ht="17" thickBot="1" x14ac:dyDescent="0.25"/>
    <row r="97" spans="1:8" ht="17" thickBot="1" x14ac:dyDescent="0.25">
      <c r="A97" s="49" t="s">
        <v>2131</v>
      </c>
      <c r="B97" s="50"/>
      <c r="C97" s="50"/>
      <c r="D97" s="50"/>
      <c r="E97" s="50"/>
      <c r="F97" s="50"/>
      <c r="G97" s="50"/>
      <c r="H97" s="38"/>
    </row>
    <row r="98" spans="1:8" x14ac:dyDescent="0.2">
      <c r="A98" s="1" t="s">
        <v>2132</v>
      </c>
    </row>
    <row r="99" spans="1:8" x14ac:dyDescent="0.2">
      <c r="A99" s="1" t="s">
        <v>2133</v>
      </c>
    </row>
    <row r="100" spans="1:8" x14ac:dyDescent="0.2">
      <c r="A100" s="1" t="s">
        <v>2134</v>
      </c>
    </row>
    <row r="101" spans="1:8" x14ac:dyDescent="0.2">
      <c r="A101" s="1" t="s">
        <v>2135</v>
      </c>
    </row>
    <row r="102" spans="1:8" x14ac:dyDescent="0.2">
      <c r="A102" s="1" t="s">
        <v>2136</v>
      </c>
    </row>
    <row r="104" spans="1:8" x14ac:dyDescent="0.2">
      <c r="A104" s="1" t="s">
        <v>2137</v>
      </c>
    </row>
    <row r="105" spans="1:8" ht="17" thickBot="1" x14ac:dyDescent="0.25"/>
    <row r="106" spans="1:8" ht="17" thickBot="1" x14ac:dyDescent="0.25">
      <c r="A106" s="49" t="s">
        <v>2138</v>
      </c>
      <c r="B106" s="73"/>
      <c r="C106" s="73"/>
      <c r="D106" s="73"/>
      <c r="E106" s="73"/>
      <c r="F106" s="73"/>
      <c r="G106" s="73"/>
      <c r="H106" s="74"/>
    </row>
    <row r="107" spans="1:8" x14ac:dyDescent="0.2">
      <c r="A107" s="4" t="s">
        <v>2143</v>
      </c>
      <c r="B107" s="4"/>
      <c r="C107" s="4"/>
      <c r="D107" s="4"/>
      <c r="E107" s="4"/>
      <c r="F107" s="4"/>
      <c r="G107" s="4"/>
      <c r="H107" s="4"/>
    </row>
    <row r="108" spans="1:8" x14ac:dyDescent="0.2">
      <c r="A108" s="1" t="s">
        <v>2144</v>
      </c>
      <c r="F108" s="1" t="s">
        <v>2145</v>
      </c>
    </row>
    <row r="115" spans="1:8" x14ac:dyDescent="0.2">
      <c r="A115" s="1" t="s">
        <v>2146</v>
      </c>
    </row>
    <row r="116" spans="1:8" x14ac:dyDescent="0.2">
      <c r="A116" s="1" t="s">
        <v>2147</v>
      </c>
      <c r="B116" s="4"/>
      <c r="C116" s="4"/>
      <c r="D116" s="4"/>
      <c r="E116" s="4"/>
      <c r="F116" s="4"/>
      <c r="G116" s="4"/>
      <c r="H116" s="4"/>
    </row>
    <row r="117" spans="1:8" ht="17" thickBot="1" x14ac:dyDescent="0.25">
      <c r="A117" s="4"/>
      <c r="B117" s="4"/>
      <c r="C117" s="4"/>
      <c r="D117" s="4"/>
      <c r="E117" s="4"/>
      <c r="F117" s="4"/>
      <c r="G117" s="4"/>
      <c r="H117" s="4"/>
    </row>
    <row r="118" spans="1:8" ht="17" thickBot="1" x14ac:dyDescent="0.25">
      <c r="A118" s="72" t="s">
        <v>2139</v>
      </c>
      <c r="B118" s="50"/>
      <c r="C118" s="50"/>
      <c r="D118" s="50"/>
      <c r="E118" s="50"/>
      <c r="F118" s="50"/>
      <c r="G118" s="50"/>
      <c r="H118" s="51"/>
    </row>
    <row r="122" spans="1:8" x14ac:dyDescent="0.2">
      <c r="F122" s="4" t="s">
        <v>2148</v>
      </c>
    </row>
    <row r="123" spans="1:8" ht="17" thickBot="1" x14ac:dyDescent="0.25"/>
    <row r="124" spans="1:8" ht="17" thickBot="1" x14ac:dyDescent="0.25">
      <c r="A124" s="72" t="s">
        <v>2140</v>
      </c>
      <c r="B124" s="50"/>
      <c r="C124" s="50"/>
      <c r="D124" s="50"/>
      <c r="E124" s="50"/>
      <c r="F124" s="50"/>
      <c r="G124" s="50"/>
      <c r="H124" s="51"/>
    </row>
    <row r="125" spans="1:8" x14ac:dyDescent="0.2">
      <c r="A125" s="1" t="s">
        <v>2149</v>
      </c>
    </row>
    <row r="126" spans="1:8" x14ac:dyDescent="0.2">
      <c r="A126" s="1" t="s">
        <v>2150</v>
      </c>
    </row>
    <row r="127" spans="1:8" x14ac:dyDescent="0.2">
      <c r="A127" s="1" t="s">
        <v>2151</v>
      </c>
    </row>
    <row r="128" spans="1:8" x14ac:dyDescent="0.2">
      <c r="A128" s="1" t="s">
        <v>2152</v>
      </c>
    </row>
    <row r="129" spans="1:4" x14ac:dyDescent="0.2">
      <c r="A129" s="1" t="s">
        <v>2153</v>
      </c>
    </row>
    <row r="131" spans="1:4" x14ac:dyDescent="0.2">
      <c r="B131" s="15" t="s">
        <v>2104</v>
      </c>
      <c r="C131" s="15" t="s">
        <v>2104</v>
      </c>
      <c r="D131" s="15" t="s">
        <v>2104</v>
      </c>
    </row>
    <row r="132" spans="1:4" x14ac:dyDescent="0.2">
      <c r="B132" s="15" t="s">
        <v>101</v>
      </c>
      <c r="C132" s="15" t="s">
        <v>102</v>
      </c>
      <c r="D132" s="15" t="s">
        <v>103</v>
      </c>
    </row>
    <row r="133" spans="1:4" x14ac:dyDescent="0.2">
      <c r="A133" s="86" t="s">
        <v>2096</v>
      </c>
      <c r="B133" s="15" t="s">
        <v>2097</v>
      </c>
      <c r="C133" s="15" t="s">
        <v>2099</v>
      </c>
      <c r="D133" s="15" t="s">
        <v>2098</v>
      </c>
    </row>
    <row r="134" spans="1:4" x14ac:dyDescent="0.2">
      <c r="A134" s="276" t="s">
        <v>2110</v>
      </c>
      <c r="B134" s="15">
        <v>600</v>
      </c>
      <c r="C134" s="15">
        <v>10</v>
      </c>
      <c r="D134" s="15">
        <v>12</v>
      </c>
    </row>
    <row r="135" spans="1:4" x14ac:dyDescent="0.2">
      <c r="A135" s="279"/>
      <c r="B135" s="3"/>
      <c r="C135" s="3"/>
      <c r="D135" s="3"/>
    </row>
    <row r="136" spans="1:4" x14ac:dyDescent="0.2">
      <c r="A136" s="1" t="s">
        <v>2155</v>
      </c>
    </row>
    <row r="137" spans="1:4" x14ac:dyDescent="0.2">
      <c r="A137" s="3">
        <f>C134*33.33+D134*8.335</f>
        <v>433.31999999999994</v>
      </c>
      <c r="C137" s="1" t="s">
        <v>2154</v>
      </c>
    </row>
    <row r="138" spans="1:4" x14ac:dyDescent="0.2">
      <c r="A138" s="1" t="s">
        <v>2156</v>
      </c>
    </row>
    <row r="139" spans="1:4" x14ac:dyDescent="0.2">
      <c r="A139" s="1" t="s">
        <v>2157</v>
      </c>
    </row>
    <row r="140" spans="1:4" x14ac:dyDescent="0.2">
      <c r="A140" s="1" t="s">
        <v>2158</v>
      </c>
    </row>
    <row r="141" spans="1:4" x14ac:dyDescent="0.2">
      <c r="A141" s="1" t="s">
        <v>2159</v>
      </c>
    </row>
    <row r="143" spans="1:4" x14ac:dyDescent="0.2">
      <c r="A143" s="1" t="s">
        <v>2160</v>
      </c>
    </row>
    <row r="144" spans="1:4" x14ac:dyDescent="0.2">
      <c r="A144" s="1" t="s">
        <v>2161</v>
      </c>
    </row>
    <row r="145" spans="1:8" x14ac:dyDescent="0.2">
      <c r="A145" s="1" t="s">
        <v>2162</v>
      </c>
    </row>
    <row r="148" spans="1:8" x14ac:dyDescent="0.2">
      <c r="A148" s="3">
        <f>B134-A137</f>
        <v>166.68000000000006</v>
      </c>
      <c r="B148" s="1" t="s">
        <v>2163</v>
      </c>
    </row>
    <row r="150" spans="1:8" x14ac:dyDescent="0.2">
      <c r="A150" s="4" t="s">
        <v>2164</v>
      </c>
    </row>
    <row r="151" spans="1:8" x14ac:dyDescent="0.2">
      <c r="A151" s="4" t="s">
        <v>2165</v>
      </c>
    </row>
    <row r="152" spans="1:8" ht="17" thickBot="1" x14ac:dyDescent="0.25"/>
    <row r="153" spans="1:8" ht="17" thickBot="1" x14ac:dyDescent="0.25">
      <c r="A153" s="49" t="s">
        <v>2141</v>
      </c>
      <c r="B153" s="73"/>
      <c r="C153" s="73"/>
      <c r="D153" s="73"/>
      <c r="E153" s="73"/>
      <c r="F153" s="73"/>
      <c r="G153" s="73"/>
      <c r="H153" s="74"/>
    </row>
    <row r="154" spans="1:8" x14ac:dyDescent="0.2">
      <c r="A154" s="1" t="s">
        <v>2166</v>
      </c>
      <c r="E154" s="3"/>
      <c r="F154" s="3"/>
      <c r="G154" s="3"/>
    </row>
    <row r="155" spans="1:8" x14ac:dyDescent="0.2">
      <c r="A155" s="1" t="s">
        <v>2167</v>
      </c>
      <c r="E155" s="3"/>
      <c r="F155" s="3"/>
      <c r="G155" s="3"/>
    </row>
    <row r="156" spans="1:8" x14ac:dyDescent="0.2">
      <c r="A156" s="1" t="s">
        <v>2168</v>
      </c>
      <c r="E156" s="3"/>
      <c r="F156" s="3"/>
      <c r="G156" s="3"/>
    </row>
    <row r="158" spans="1:8" x14ac:dyDescent="0.2">
      <c r="B158" s="15" t="s">
        <v>2104</v>
      </c>
      <c r="C158" s="15" t="s">
        <v>2104</v>
      </c>
      <c r="D158" s="15" t="s">
        <v>2104</v>
      </c>
    </row>
    <row r="159" spans="1:8" x14ac:dyDescent="0.2">
      <c r="B159" s="15" t="s">
        <v>101</v>
      </c>
      <c r="C159" s="15" t="s">
        <v>102</v>
      </c>
      <c r="D159" s="15" t="s">
        <v>103</v>
      </c>
    </row>
    <row r="160" spans="1:8" x14ac:dyDescent="0.2">
      <c r="A160" s="86" t="s">
        <v>2096</v>
      </c>
      <c r="B160" s="15" t="s">
        <v>2097</v>
      </c>
      <c r="C160" s="15" t="s">
        <v>2099</v>
      </c>
      <c r="D160" s="15" t="s">
        <v>2098</v>
      </c>
    </row>
    <row r="161" spans="1:6" x14ac:dyDescent="0.2">
      <c r="A161" s="275" t="s">
        <v>2109</v>
      </c>
      <c r="B161" s="15">
        <v>1000</v>
      </c>
      <c r="C161" s="15">
        <v>25</v>
      </c>
      <c r="D161" s="15">
        <v>20</v>
      </c>
    </row>
    <row r="162" spans="1:6" x14ac:dyDescent="0.2">
      <c r="A162" s="276" t="s">
        <v>2110</v>
      </c>
      <c r="B162" s="15">
        <v>600</v>
      </c>
      <c r="C162" s="15">
        <v>10</v>
      </c>
      <c r="D162" s="15">
        <v>12</v>
      </c>
    </row>
    <row r="164" spans="1:6" x14ac:dyDescent="0.2">
      <c r="A164" s="1" t="s">
        <v>2169</v>
      </c>
      <c r="B164" s="3"/>
      <c r="C164" s="3"/>
      <c r="D164" s="3">
        <v>10</v>
      </c>
    </row>
    <row r="165" spans="1:6" x14ac:dyDescent="0.2">
      <c r="A165" s="1" t="s">
        <v>2170</v>
      </c>
      <c r="B165" s="3"/>
      <c r="C165" s="3">
        <v>30</v>
      </c>
      <c r="D165" s="3"/>
    </row>
    <row r="170" spans="1:6" x14ac:dyDescent="0.2">
      <c r="A170" s="1" t="s">
        <v>2171</v>
      </c>
      <c r="C170" s="1">
        <f>C161*C165+D161*D164</f>
        <v>950</v>
      </c>
      <c r="E170" s="1" t="s">
        <v>2172</v>
      </c>
    </row>
    <row r="171" spans="1:6" x14ac:dyDescent="0.2">
      <c r="A171" s="1" t="s">
        <v>2173</v>
      </c>
      <c r="C171" s="1">
        <f>C162*C165+D162*D164</f>
        <v>420</v>
      </c>
      <c r="E171" s="1" t="s">
        <v>2174</v>
      </c>
    </row>
    <row r="173" spans="1:6" x14ac:dyDescent="0.2">
      <c r="A173" s="1" t="s">
        <v>2175</v>
      </c>
      <c r="C173" s="1">
        <f>B161-C170</f>
        <v>50</v>
      </c>
      <c r="E173" s="1" t="s">
        <v>2177</v>
      </c>
      <c r="F173" s="1" t="s">
        <v>2179</v>
      </c>
    </row>
    <row r="174" spans="1:6" x14ac:dyDescent="0.2">
      <c r="A174" s="1" t="s">
        <v>2176</v>
      </c>
      <c r="C174" s="1">
        <f>B162-C171</f>
        <v>180</v>
      </c>
      <c r="E174" s="1" t="s">
        <v>2178</v>
      </c>
      <c r="F174" s="1" t="s">
        <v>2180</v>
      </c>
    </row>
    <row r="176" spans="1:6" x14ac:dyDescent="0.2">
      <c r="A176" s="4" t="s">
        <v>2181</v>
      </c>
    </row>
    <row r="177" spans="1:8" ht="17" thickBot="1" x14ac:dyDescent="0.25"/>
    <row r="178" spans="1:8" ht="17" thickBot="1" x14ac:dyDescent="0.25">
      <c r="A178" s="49" t="s">
        <v>2142</v>
      </c>
      <c r="B178" s="73"/>
      <c r="C178" s="73"/>
      <c r="D178" s="73"/>
      <c r="E178" s="73"/>
      <c r="F178" s="73"/>
      <c r="G178" s="73"/>
      <c r="H178" s="74"/>
    </row>
    <row r="180" spans="1:8" x14ac:dyDescent="0.2">
      <c r="A180" s="3"/>
      <c r="B180" s="3"/>
      <c r="C180" s="3"/>
    </row>
    <row r="181" spans="1:8" x14ac:dyDescent="0.2">
      <c r="A181" s="3"/>
      <c r="B181" s="3"/>
      <c r="C181" s="3"/>
    </row>
    <row r="182" spans="1:8" x14ac:dyDescent="0.2">
      <c r="A182" s="3"/>
      <c r="B182" s="3"/>
      <c r="C182" s="3"/>
    </row>
    <row r="196" spans="1:6" x14ac:dyDescent="0.2">
      <c r="B196" s="15" t="s">
        <v>2104</v>
      </c>
      <c r="C196" s="15" t="s">
        <v>2104</v>
      </c>
      <c r="D196" s="15" t="s">
        <v>2104</v>
      </c>
    </row>
    <row r="197" spans="1:6" x14ac:dyDescent="0.2">
      <c r="B197" s="15" t="s">
        <v>101</v>
      </c>
      <c r="C197" s="15" t="s">
        <v>102</v>
      </c>
      <c r="D197" s="15" t="s">
        <v>103</v>
      </c>
      <c r="E197" s="15" t="s">
        <v>104</v>
      </c>
      <c r="F197" s="15" t="s">
        <v>2185</v>
      </c>
    </row>
    <row r="198" spans="1:6" x14ac:dyDescent="0.2">
      <c r="A198" s="86" t="s">
        <v>2096</v>
      </c>
      <c r="B198" s="15" t="s">
        <v>2097</v>
      </c>
      <c r="C198" s="15" t="s">
        <v>2099</v>
      </c>
      <c r="D198" s="15" t="s">
        <v>2098</v>
      </c>
      <c r="E198" s="15" t="s">
        <v>2183</v>
      </c>
      <c r="F198" s="153" t="s">
        <v>2184</v>
      </c>
    </row>
    <row r="199" spans="1:6" x14ac:dyDescent="0.2">
      <c r="A199" s="274" t="s">
        <v>2108</v>
      </c>
      <c r="B199" s="15">
        <v>100</v>
      </c>
      <c r="C199" s="15">
        <v>2</v>
      </c>
      <c r="D199" s="15">
        <v>4</v>
      </c>
      <c r="E199" s="15">
        <f>35*2+6.25*4</f>
        <v>95</v>
      </c>
      <c r="F199" s="153">
        <f>B199-E199</f>
        <v>5</v>
      </c>
    </row>
    <row r="200" spans="1:6" x14ac:dyDescent="0.2">
      <c r="A200" s="276" t="s">
        <v>2110</v>
      </c>
      <c r="B200" s="15">
        <v>600</v>
      </c>
      <c r="C200" s="15">
        <v>10</v>
      </c>
      <c r="D200" s="15">
        <v>12</v>
      </c>
      <c r="E200" s="15">
        <f>35*10+6.25*12</f>
        <v>425</v>
      </c>
      <c r="F200" s="153">
        <f>B200-E200</f>
        <v>175</v>
      </c>
    </row>
    <row r="202" spans="1:6" x14ac:dyDescent="0.2">
      <c r="A202" s="1" t="s">
        <v>2182</v>
      </c>
      <c r="C202" s="3">
        <v>35</v>
      </c>
      <c r="D202" s="3">
        <v>6.25</v>
      </c>
    </row>
    <row r="203" spans="1:6" ht="17" thickBot="1" x14ac:dyDescent="0.25"/>
    <row r="204" spans="1:6" x14ac:dyDescent="0.2">
      <c r="A204" s="5" t="s">
        <v>2186</v>
      </c>
      <c r="B204" s="6"/>
      <c r="C204" s="6"/>
      <c r="D204" s="7"/>
    </row>
    <row r="205" spans="1:6" x14ac:dyDescent="0.2">
      <c r="A205" s="8" t="s">
        <v>2187</v>
      </c>
      <c r="D205" s="9"/>
    </row>
    <row r="206" spans="1:6" x14ac:dyDescent="0.2">
      <c r="A206" s="8" t="s">
        <v>2188</v>
      </c>
      <c r="D206" s="9"/>
    </row>
    <row r="207" spans="1:6" ht="17" thickBot="1" x14ac:dyDescent="0.25">
      <c r="A207" s="10" t="s">
        <v>2189</v>
      </c>
      <c r="B207" s="11"/>
      <c r="C207" s="11"/>
      <c r="D207" s="13"/>
    </row>
    <row r="234" spans="1:8" x14ac:dyDescent="0.2">
      <c r="A234" s="4" t="s">
        <v>447</v>
      </c>
      <c r="B234" s="4"/>
      <c r="C234" s="4"/>
      <c r="D234" s="4"/>
      <c r="E234" s="4"/>
      <c r="F234" s="4"/>
      <c r="G234" s="4"/>
      <c r="H234" s="4"/>
    </row>
    <row r="242" spans="1:6" x14ac:dyDescent="0.2">
      <c r="F242" s="4" t="s">
        <v>448</v>
      </c>
    </row>
    <row r="243" spans="1:6" x14ac:dyDescent="0.2">
      <c r="F243" s="4" t="s">
        <v>449</v>
      </c>
    </row>
    <row r="245" spans="1:6" x14ac:dyDescent="0.2">
      <c r="F245" s="1" t="s">
        <v>450</v>
      </c>
    </row>
    <row r="246" spans="1:6" x14ac:dyDescent="0.2">
      <c r="F246" s="1" t="s">
        <v>451</v>
      </c>
    </row>
    <row r="247" spans="1:6" x14ac:dyDescent="0.2">
      <c r="F247" s="1" t="s">
        <v>452</v>
      </c>
    </row>
    <row r="248" spans="1:6" x14ac:dyDescent="0.2">
      <c r="F248" s="1" t="s">
        <v>453</v>
      </c>
    </row>
    <row r="251" spans="1:6" x14ac:dyDescent="0.2">
      <c r="A251" s="1" t="s">
        <v>454</v>
      </c>
    </row>
    <row r="254" spans="1:6" x14ac:dyDescent="0.2">
      <c r="A254" s="1" t="s">
        <v>455</v>
      </c>
    </row>
    <row r="255" spans="1:6" x14ac:dyDescent="0.2">
      <c r="A255" s="1" t="s">
        <v>456</v>
      </c>
    </row>
    <row r="260" spans="1:6" x14ac:dyDescent="0.2">
      <c r="A260" s="1" t="s">
        <v>457</v>
      </c>
    </row>
    <row r="264" spans="1:6" x14ac:dyDescent="0.2">
      <c r="A264" s="4" t="s">
        <v>458</v>
      </c>
      <c r="B264" s="4"/>
      <c r="C264" s="4"/>
      <c r="D264" s="4"/>
      <c r="E264" s="4"/>
      <c r="F264" s="4"/>
    </row>
    <row r="272" spans="1:6" x14ac:dyDescent="0.2">
      <c r="F272" s="4"/>
    </row>
    <row r="273" spans="1:8" x14ac:dyDescent="0.2">
      <c r="F273" s="4"/>
    </row>
    <row r="278" spans="1:8" x14ac:dyDescent="0.2">
      <c r="A278" s="1" t="s">
        <v>459</v>
      </c>
    </row>
    <row r="286" spans="1:8" ht="17" thickBot="1" x14ac:dyDescent="0.25"/>
    <row r="287" spans="1:8" x14ac:dyDescent="0.2">
      <c r="A287" s="12" t="s">
        <v>460</v>
      </c>
      <c r="B287" s="6"/>
      <c r="C287" s="6"/>
      <c r="D287" s="6"/>
      <c r="E287" s="6"/>
      <c r="F287" s="6"/>
      <c r="G287" s="6"/>
      <c r="H287" s="7"/>
    </row>
    <row r="288" spans="1:8" x14ac:dyDescent="0.2">
      <c r="A288" s="8" t="s">
        <v>461</v>
      </c>
      <c r="H288" s="9"/>
    </row>
    <row r="289" spans="1:8" x14ac:dyDescent="0.2">
      <c r="A289" s="8" t="s">
        <v>462</v>
      </c>
      <c r="H289" s="9"/>
    </row>
    <row r="290" spans="1:8" x14ac:dyDescent="0.2">
      <c r="A290" s="8" t="s">
        <v>463</v>
      </c>
      <c r="H290" s="9"/>
    </row>
    <row r="291" spans="1:8" ht="17" thickBot="1" x14ac:dyDescent="0.25">
      <c r="A291" s="10" t="s">
        <v>464</v>
      </c>
      <c r="B291" s="11"/>
      <c r="C291" s="11"/>
      <c r="D291" s="11"/>
      <c r="E291" s="11"/>
      <c r="F291" s="11"/>
      <c r="G291" s="11"/>
      <c r="H291" s="13"/>
    </row>
    <row r="295" spans="1:8" x14ac:dyDescent="0.2">
      <c r="A295" s="16" t="s">
        <v>2007</v>
      </c>
      <c r="B295" s="16"/>
      <c r="C295" s="16"/>
      <c r="D295" s="16"/>
      <c r="E295" s="16"/>
      <c r="F295" s="16"/>
      <c r="G295" s="16"/>
      <c r="H295" s="16"/>
    </row>
    <row r="296" spans="1:8" x14ac:dyDescent="0.2">
      <c r="A296" s="1" t="s">
        <v>465</v>
      </c>
    </row>
    <row r="297" spans="1:8" x14ac:dyDescent="0.2">
      <c r="A297" s="1" t="s">
        <v>466</v>
      </c>
    </row>
    <row r="298" spans="1:8" x14ac:dyDescent="0.2">
      <c r="A298" s="1" t="s">
        <v>467</v>
      </c>
    </row>
    <row r="299" spans="1:8" x14ac:dyDescent="0.2">
      <c r="A299" s="1" t="s">
        <v>468</v>
      </c>
    </row>
    <row r="301" spans="1:8" x14ac:dyDescent="0.2">
      <c r="A301" s="1" t="s">
        <v>469</v>
      </c>
    </row>
    <row r="302" spans="1:8" x14ac:dyDescent="0.2">
      <c r="A302" s="1" t="s">
        <v>470</v>
      </c>
    </row>
    <row r="304" spans="1:8" x14ac:dyDescent="0.2">
      <c r="A304" s="1" t="s">
        <v>105</v>
      </c>
    </row>
    <row r="305" spans="1:8" x14ac:dyDescent="0.2">
      <c r="A305" s="1" t="s">
        <v>471</v>
      </c>
    </row>
    <row r="306" spans="1:8" x14ac:dyDescent="0.2">
      <c r="A306" s="1" t="s">
        <v>472</v>
      </c>
    </row>
    <row r="307" spans="1:8" x14ac:dyDescent="0.2">
      <c r="A307" s="71" t="s">
        <v>473</v>
      </c>
    </row>
    <row r="308" spans="1:8" x14ac:dyDescent="0.2">
      <c r="A308" s="1" t="s">
        <v>474</v>
      </c>
    </row>
    <row r="309" spans="1:8" x14ac:dyDescent="0.2">
      <c r="A309" s="1" t="s">
        <v>475</v>
      </c>
    </row>
    <row r="310" spans="1:8" x14ac:dyDescent="0.2">
      <c r="A310" s="71" t="s">
        <v>476</v>
      </c>
    </row>
    <row r="311" spans="1:8" x14ac:dyDescent="0.2">
      <c r="A311" s="1" t="s">
        <v>477</v>
      </c>
    </row>
    <row r="312" spans="1:8" x14ac:dyDescent="0.2">
      <c r="A312" s="1" t="s">
        <v>478</v>
      </c>
    </row>
    <row r="313" spans="1:8" x14ac:dyDescent="0.2">
      <c r="A313" s="1" t="s">
        <v>479</v>
      </c>
    </row>
    <row r="314" spans="1:8" x14ac:dyDescent="0.2">
      <c r="A314" s="1" t="s">
        <v>480</v>
      </c>
    </row>
    <row r="316" spans="1:8" x14ac:dyDescent="0.2">
      <c r="A316" s="4" t="s">
        <v>341</v>
      </c>
    </row>
    <row r="317" spans="1:8" ht="17" thickBot="1" x14ac:dyDescent="0.25"/>
    <row r="318" spans="1:8" ht="17" thickBot="1" x14ac:dyDescent="0.25">
      <c r="A318" s="49" t="s">
        <v>481</v>
      </c>
      <c r="B318" s="73"/>
      <c r="C318" s="73"/>
      <c r="D318" s="73"/>
      <c r="E318" s="73"/>
      <c r="F318" s="73"/>
      <c r="G318" s="73"/>
      <c r="H318" s="74"/>
    </row>
    <row r="319" spans="1:8" x14ac:dyDescent="0.2">
      <c r="A319" s="1" t="s">
        <v>482</v>
      </c>
    </row>
    <row r="320" spans="1:8" x14ac:dyDescent="0.2">
      <c r="A320" s="1" t="s">
        <v>483</v>
      </c>
    </row>
    <row r="321" spans="2:7" ht="34" x14ac:dyDescent="0.2">
      <c r="C321" s="20" t="s">
        <v>484</v>
      </c>
      <c r="D321" s="20" t="s">
        <v>485</v>
      </c>
      <c r="E321" s="20" t="s">
        <v>486</v>
      </c>
      <c r="F321" s="15" t="s">
        <v>35</v>
      </c>
      <c r="G321" s="15" t="s">
        <v>30</v>
      </c>
    </row>
    <row r="322" spans="2:7" x14ac:dyDescent="0.2">
      <c r="B322" s="76" t="s">
        <v>487</v>
      </c>
      <c r="C322" s="75">
        <v>1000</v>
      </c>
      <c r="D322" s="75">
        <v>10</v>
      </c>
      <c r="E322" s="75">
        <v>10</v>
      </c>
      <c r="F322" s="75">
        <f>C322/D322</f>
        <v>100</v>
      </c>
      <c r="G322" s="75">
        <f>C322/E322</f>
        <v>100</v>
      </c>
    </row>
    <row r="323" spans="2:7" x14ac:dyDescent="0.2">
      <c r="B323" s="53" t="s">
        <v>488</v>
      </c>
      <c r="C323" s="77">
        <v>16000</v>
      </c>
      <c r="D323" s="77">
        <v>100</v>
      </c>
      <c r="E323" s="77">
        <v>100</v>
      </c>
      <c r="F323" s="77">
        <f t="shared" ref="F323:F324" si="0">C323/D323</f>
        <v>160</v>
      </c>
      <c r="G323" s="77">
        <f t="shared" ref="G323:G324" si="1">C323/E323</f>
        <v>160</v>
      </c>
    </row>
    <row r="324" spans="2:7" x14ac:dyDescent="0.2">
      <c r="B324" s="78" t="s">
        <v>489</v>
      </c>
      <c r="C324" s="79">
        <v>800</v>
      </c>
      <c r="D324" s="79">
        <v>5</v>
      </c>
      <c r="E324" s="79">
        <v>10</v>
      </c>
      <c r="F324" s="79">
        <f t="shared" si="0"/>
        <v>160</v>
      </c>
      <c r="G324" s="79">
        <f t="shared" si="1"/>
        <v>80</v>
      </c>
    </row>
    <row r="346" spans="1:1" x14ac:dyDescent="0.2">
      <c r="A346" s="1" t="s">
        <v>490</v>
      </c>
    </row>
    <row r="347" spans="1:1" x14ac:dyDescent="0.2">
      <c r="A347" s="1" t="s">
        <v>491</v>
      </c>
    </row>
    <row r="348" spans="1:1" x14ac:dyDescent="0.2">
      <c r="A348" s="1" t="s">
        <v>492</v>
      </c>
    </row>
    <row r="357" spans="1:1" x14ac:dyDescent="0.2">
      <c r="A357" s="1" t="s">
        <v>493</v>
      </c>
    </row>
    <row r="358" spans="1:1" x14ac:dyDescent="0.2">
      <c r="A358" s="1" t="s">
        <v>494</v>
      </c>
    </row>
    <row r="359" spans="1:1" x14ac:dyDescent="0.2">
      <c r="A359" s="1" t="s">
        <v>495</v>
      </c>
    </row>
    <row r="360" spans="1:1" x14ac:dyDescent="0.2">
      <c r="A360" s="1" t="s">
        <v>496</v>
      </c>
    </row>
    <row r="361" spans="1:1" x14ac:dyDescent="0.2">
      <c r="A361" s="1" t="s">
        <v>497</v>
      </c>
    </row>
    <row r="362" spans="1:1" x14ac:dyDescent="0.2">
      <c r="A362" s="1" t="s">
        <v>498</v>
      </c>
    </row>
    <row r="367" spans="1:1" x14ac:dyDescent="0.2">
      <c r="A367" s="1" t="s">
        <v>499</v>
      </c>
    </row>
    <row r="388" spans="1:8" ht="17" thickBot="1" x14ac:dyDescent="0.25"/>
    <row r="389" spans="1:8" ht="17" thickBot="1" x14ac:dyDescent="0.25">
      <c r="A389" s="72" t="s">
        <v>472</v>
      </c>
      <c r="B389" s="50"/>
      <c r="C389" s="50"/>
      <c r="D389" s="50"/>
      <c r="E389" s="50"/>
      <c r="F389" s="50"/>
      <c r="G389" s="50"/>
      <c r="H389" s="51"/>
    </row>
    <row r="390" spans="1:8" x14ac:dyDescent="0.2">
      <c r="A390" s="1" t="s">
        <v>500</v>
      </c>
    </row>
    <row r="391" spans="1:8" x14ac:dyDescent="0.2">
      <c r="A391" s="1" t="s">
        <v>501</v>
      </c>
    </row>
    <row r="392" spans="1:8" x14ac:dyDescent="0.2">
      <c r="A392" s="1" t="s">
        <v>502</v>
      </c>
    </row>
    <row r="393" spans="1:8" x14ac:dyDescent="0.2">
      <c r="A393" s="1" t="s">
        <v>503</v>
      </c>
    </row>
    <row r="394" spans="1:8" x14ac:dyDescent="0.2">
      <c r="A394" s="1" t="s">
        <v>504</v>
      </c>
    </row>
    <row r="397" spans="1:8" x14ac:dyDescent="0.2">
      <c r="A397" s="1" t="s">
        <v>505</v>
      </c>
    </row>
    <row r="398" spans="1:8" x14ac:dyDescent="0.2">
      <c r="A398" s="1" t="s">
        <v>506</v>
      </c>
    </row>
    <row r="416" ht="17" thickBot="1" x14ac:dyDescent="0.25"/>
    <row r="417" spans="1:8" ht="17" thickBot="1" x14ac:dyDescent="0.25">
      <c r="A417" s="72" t="s">
        <v>474</v>
      </c>
      <c r="B417" s="50"/>
      <c r="C417" s="50"/>
      <c r="D417" s="50"/>
      <c r="E417" s="50"/>
      <c r="F417" s="50"/>
      <c r="G417" s="50"/>
      <c r="H417" s="51"/>
    </row>
    <row r="418" spans="1:8" x14ac:dyDescent="0.2">
      <c r="A418" s="1" t="s">
        <v>500</v>
      </c>
    </row>
    <row r="419" spans="1:8" x14ac:dyDescent="0.2">
      <c r="A419" s="1" t="s">
        <v>501</v>
      </c>
    </row>
    <row r="420" spans="1:8" x14ac:dyDescent="0.2">
      <c r="A420" s="1" t="s">
        <v>502</v>
      </c>
    </row>
    <row r="421" spans="1:8" x14ac:dyDescent="0.2">
      <c r="A421" s="1" t="s">
        <v>507</v>
      </c>
    </row>
    <row r="422" spans="1:8" x14ac:dyDescent="0.2">
      <c r="A422" s="1" t="s">
        <v>508</v>
      </c>
    </row>
    <row r="423" spans="1:8" x14ac:dyDescent="0.2">
      <c r="A423" s="1" t="s">
        <v>509</v>
      </c>
    </row>
    <row r="444" spans="1:8" ht="17" thickBot="1" x14ac:dyDescent="0.25"/>
    <row r="445" spans="1:8" ht="17" thickBot="1" x14ac:dyDescent="0.25">
      <c r="A445" s="72" t="s">
        <v>475</v>
      </c>
      <c r="B445" s="50"/>
      <c r="C445" s="50"/>
      <c r="D445" s="50"/>
      <c r="E445" s="50"/>
      <c r="F445" s="50"/>
      <c r="G445" s="50"/>
      <c r="H445" s="51"/>
    </row>
    <row r="446" spans="1:8" x14ac:dyDescent="0.2">
      <c r="A446" s="1" t="s">
        <v>500</v>
      </c>
    </row>
    <row r="447" spans="1:8" x14ac:dyDescent="0.2">
      <c r="A447" s="1" t="s">
        <v>501</v>
      </c>
    </row>
    <row r="448" spans="1:8" x14ac:dyDescent="0.2">
      <c r="A448" s="1" t="s">
        <v>502</v>
      </c>
    </row>
    <row r="449" spans="1:1" x14ac:dyDescent="0.2">
      <c r="A449" s="1" t="s">
        <v>510</v>
      </c>
    </row>
    <row r="450" spans="1:1" x14ac:dyDescent="0.2">
      <c r="A450" s="1" t="s">
        <v>511</v>
      </c>
    </row>
    <row r="453" spans="1:1" x14ac:dyDescent="0.2">
      <c r="A453" s="1" t="s">
        <v>512</v>
      </c>
    </row>
    <row r="472" spans="1:8" ht="17" thickBot="1" x14ac:dyDescent="0.25"/>
    <row r="473" spans="1:8" ht="17" thickBot="1" x14ac:dyDescent="0.25">
      <c r="A473" s="72" t="s">
        <v>477</v>
      </c>
      <c r="B473" s="50"/>
      <c r="C473" s="50"/>
      <c r="D473" s="50"/>
      <c r="E473" s="50"/>
      <c r="F473" s="50"/>
      <c r="G473" s="50"/>
      <c r="H473" s="51"/>
    </row>
    <row r="474" spans="1:8" x14ac:dyDescent="0.2">
      <c r="A474" s="1" t="s">
        <v>513</v>
      </c>
    </row>
    <row r="475" spans="1:8" x14ac:dyDescent="0.2">
      <c r="A475" s="1" t="s">
        <v>514</v>
      </c>
    </row>
    <row r="476" spans="1:8" x14ac:dyDescent="0.2">
      <c r="A476" s="1" t="s">
        <v>515</v>
      </c>
    </row>
    <row r="477" spans="1:8" ht="17" thickBot="1" x14ac:dyDescent="0.25"/>
    <row r="478" spans="1:8" ht="17" thickBot="1" x14ac:dyDescent="0.25">
      <c r="A478" s="72" t="s">
        <v>478</v>
      </c>
      <c r="B478" s="50"/>
      <c r="C478" s="50"/>
      <c r="D478" s="50"/>
      <c r="E478" s="50"/>
      <c r="F478" s="50"/>
      <c r="G478" s="50"/>
      <c r="H478" s="51"/>
    </row>
    <row r="479" spans="1:8" x14ac:dyDescent="0.2">
      <c r="A479" s="1" t="s">
        <v>516</v>
      </c>
    </row>
    <row r="480" spans="1:8" x14ac:dyDescent="0.2">
      <c r="A480" s="1" t="s">
        <v>517</v>
      </c>
    </row>
    <row r="481" spans="1:8" x14ac:dyDescent="0.2">
      <c r="A481" s="1" t="s">
        <v>518</v>
      </c>
    </row>
    <row r="482" spans="1:8" x14ac:dyDescent="0.2">
      <c r="A482" s="1" t="s">
        <v>519</v>
      </c>
    </row>
    <row r="483" spans="1:8" ht="17" thickBot="1" x14ac:dyDescent="0.25"/>
    <row r="484" spans="1:8" ht="17" thickBot="1" x14ac:dyDescent="0.25">
      <c r="A484" s="72" t="s">
        <v>520</v>
      </c>
      <c r="B484" s="50"/>
      <c r="C484" s="50"/>
      <c r="D484" s="50"/>
      <c r="E484" s="50"/>
      <c r="F484" s="50"/>
      <c r="G484" s="50"/>
      <c r="H484" s="51"/>
    </row>
    <row r="485" spans="1:8" x14ac:dyDescent="0.2">
      <c r="A485" s="1" t="s">
        <v>521</v>
      </c>
    </row>
    <row r="486" spans="1:8" x14ac:dyDescent="0.2">
      <c r="A486" s="1" t="s">
        <v>522</v>
      </c>
    </row>
    <row r="487" spans="1:8" x14ac:dyDescent="0.2">
      <c r="A487" s="1" t="s">
        <v>523</v>
      </c>
    </row>
    <row r="508" spans="1:7" x14ac:dyDescent="0.2">
      <c r="A508" s="1" t="s">
        <v>524</v>
      </c>
    </row>
    <row r="509" spans="1:7" x14ac:dyDescent="0.2">
      <c r="A509" s="1" t="s">
        <v>525</v>
      </c>
      <c r="B509" s="80">
        <v>16000</v>
      </c>
    </row>
    <row r="510" spans="1:7" x14ac:dyDescent="0.2">
      <c r="A510" s="1" t="s">
        <v>526</v>
      </c>
    </row>
    <row r="511" spans="1:7" x14ac:dyDescent="0.2">
      <c r="A511" s="1" t="s">
        <v>527</v>
      </c>
      <c r="E511" s="80">
        <v>4000</v>
      </c>
      <c r="G511" s="1" t="s">
        <v>528</v>
      </c>
    </row>
    <row r="512" spans="1:7" x14ac:dyDescent="0.2">
      <c r="A512" s="1" t="s">
        <v>529</v>
      </c>
    </row>
    <row r="513" spans="1:7" x14ac:dyDescent="0.2">
      <c r="A513" s="1" t="s">
        <v>530</v>
      </c>
      <c r="E513" s="80">
        <v>6000</v>
      </c>
      <c r="G513" s="1" t="s">
        <v>531</v>
      </c>
    </row>
    <row r="514" spans="1:7" x14ac:dyDescent="0.2">
      <c r="A514" s="1" t="s">
        <v>532</v>
      </c>
      <c r="E514" s="80">
        <f>E511+E513</f>
        <v>10000</v>
      </c>
      <c r="G514" s="1" t="s">
        <v>533</v>
      </c>
    </row>
    <row r="516" spans="1:7" x14ac:dyDescent="0.2">
      <c r="A516" s="1" t="s">
        <v>534</v>
      </c>
      <c r="E516" s="80">
        <v>16000</v>
      </c>
    </row>
    <row r="518" spans="1:7" x14ac:dyDescent="0.2">
      <c r="A518" s="1" t="s">
        <v>535</v>
      </c>
      <c r="E518" s="80">
        <f>E516-E514</f>
        <v>6000</v>
      </c>
      <c r="G518" s="1" t="s">
        <v>536</v>
      </c>
    </row>
    <row r="520" spans="1:7" x14ac:dyDescent="0.2">
      <c r="A520" s="4" t="s">
        <v>537</v>
      </c>
    </row>
  </sheetData>
  <pageMargins left="0.7" right="0.7" top="0.75" bottom="0.75" header="0.3" footer="0.3"/>
  <pageSetup paperSize="9" scale="34" fitToHeight="10"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876C48-437B-BF4C-9AF6-E4E8FA600001}">
  <dimension ref="A1:K548"/>
  <sheetViews>
    <sheetView rightToLeft="1" topLeftCell="A578" zoomScale="107" zoomScaleNormal="320" workbookViewId="0">
      <selection activeCell="E294" sqref="E294"/>
    </sheetView>
  </sheetViews>
  <sheetFormatPr baseColWidth="10" defaultColWidth="10.83203125" defaultRowHeight="16" x14ac:dyDescent="0.2"/>
  <cols>
    <col min="1" max="16384" width="10.83203125" style="1"/>
  </cols>
  <sheetData>
    <row r="1" spans="1:8" x14ac:dyDescent="0.2">
      <c r="A1" s="4" t="s">
        <v>3355</v>
      </c>
      <c r="B1" s="4"/>
      <c r="C1" s="4"/>
      <c r="D1" s="4"/>
      <c r="E1" s="4"/>
      <c r="F1" s="4"/>
      <c r="G1" s="4"/>
      <c r="H1" s="14">
        <v>45749</v>
      </c>
    </row>
    <row r="4" spans="1:8" x14ac:dyDescent="0.2">
      <c r="A4" s="16" t="s">
        <v>538</v>
      </c>
      <c r="B4" s="16"/>
      <c r="C4" s="16"/>
      <c r="D4" s="16"/>
      <c r="E4" s="16"/>
      <c r="F4" s="16"/>
      <c r="G4" s="16"/>
      <c r="H4" s="16"/>
    </row>
    <row r="5" spans="1:8" x14ac:dyDescent="0.2">
      <c r="A5" s="1" t="s">
        <v>539</v>
      </c>
    </row>
    <row r="6" spans="1:8" x14ac:dyDescent="0.2">
      <c r="A6" s="1" t="s">
        <v>3356</v>
      </c>
    </row>
    <row r="7" spans="1:8" x14ac:dyDescent="0.2">
      <c r="A7" s="1" t="s">
        <v>540</v>
      </c>
    </row>
    <row r="8" spans="1:8" x14ac:dyDescent="0.2">
      <c r="A8" s="1" t="s">
        <v>541</v>
      </c>
    </row>
    <row r="9" spans="1:8" x14ac:dyDescent="0.2">
      <c r="A9" s="1" t="s">
        <v>542</v>
      </c>
    </row>
    <row r="10" spans="1:8" x14ac:dyDescent="0.2">
      <c r="A10" s="1" t="s">
        <v>543</v>
      </c>
    </row>
    <row r="11" spans="1:8" x14ac:dyDescent="0.2">
      <c r="A11" s="1" t="s">
        <v>544</v>
      </c>
    </row>
    <row r="13" spans="1:8" x14ac:dyDescent="0.2">
      <c r="A13" s="16" t="s">
        <v>545</v>
      </c>
      <c r="B13" s="16"/>
      <c r="C13" s="16"/>
      <c r="D13" s="16"/>
      <c r="E13" s="16"/>
      <c r="F13" s="16"/>
      <c r="G13" s="16"/>
      <c r="H13" s="16"/>
    </row>
    <row r="14" spans="1:8" x14ac:dyDescent="0.2">
      <c r="A14" s="1" t="s">
        <v>546</v>
      </c>
    </row>
    <row r="15" spans="1:8" x14ac:dyDescent="0.2">
      <c r="A15" s="1" t="s">
        <v>547</v>
      </c>
    </row>
    <row r="17" spans="1:9" x14ac:dyDescent="0.2">
      <c r="A17" s="16" t="s">
        <v>548</v>
      </c>
      <c r="B17" s="16"/>
      <c r="C17" s="16"/>
      <c r="D17" s="16"/>
      <c r="E17" s="16"/>
      <c r="F17" s="16"/>
      <c r="G17" s="16"/>
      <c r="H17" s="16"/>
    </row>
    <row r="18" spans="1:9" x14ac:dyDescent="0.2">
      <c r="A18" s="1" t="s">
        <v>2192</v>
      </c>
    </row>
    <row r="19" spans="1:9" x14ac:dyDescent="0.2">
      <c r="A19" s="1" t="s">
        <v>549</v>
      </c>
    </row>
    <row r="20" spans="1:9" x14ac:dyDescent="0.2">
      <c r="A20" s="1" t="s">
        <v>3357</v>
      </c>
    </row>
    <row r="21" spans="1:9" ht="17" thickBot="1" x14ac:dyDescent="0.25"/>
    <row r="22" spans="1:9" ht="17" thickBot="1" x14ac:dyDescent="0.25">
      <c r="A22" s="49" t="s">
        <v>550</v>
      </c>
      <c r="B22" s="50"/>
      <c r="C22" s="50"/>
      <c r="D22" s="50"/>
      <c r="E22" s="50"/>
      <c r="F22" s="50"/>
      <c r="G22" s="50"/>
      <c r="H22" s="51"/>
    </row>
    <row r="23" spans="1:9" x14ac:dyDescent="0.2">
      <c r="A23" s="1" t="s">
        <v>3358</v>
      </c>
    </row>
    <row r="24" spans="1:9" x14ac:dyDescent="0.2">
      <c r="A24" s="1" t="s">
        <v>3359</v>
      </c>
    </row>
    <row r="26" spans="1:9" x14ac:dyDescent="0.2">
      <c r="A26" s="4" t="s">
        <v>3360</v>
      </c>
    </row>
    <row r="28" spans="1:9" x14ac:dyDescent="0.2">
      <c r="A28" s="3"/>
      <c r="D28" s="15" t="s">
        <v>224</v>
      </c>
      <c r="E28" s="15" t="s">
        <v>224</v>
      </c>
      <c r="G28" s="277" t="s">
        <v>2196</v>
      </c>
      <c r="H28" s="251"/>
      <c r="I28" s="252"/>
    </row>
    <row r="29" spans="1:9" x14ac:dyDescent="0.2">
      <c r="A29" s="3"/>
      <c r="B29" s="15" t="s">
        <v>2190</v>
      </c>
      <c r="C29" s="15" t="s">
        <v>2191</v>
      </c>
      <c r="D29" s="15" t="s">
        <v>1902</v>
      </c>
      <c r="E29" s="15" t="s">
        <v>1901</v>
      </c>
      <c r="G29" s="280" t="s">
        <v>2197</v>
      </c>
      <c r="I29" s="281"/>
    </row>
    <row r="30" spans="1:9" ht="43" x14ac:dyDescent="0.2">
      <c r="A30" s="3"/>
      <c r="B30" s="15" t="s">
        <v>35</v>
      </c>
      <c r="C30" s="15" t="s">
        <v>30</v>
      </c>
      <c r="D30" s="361" t="s">
        <v>3361</v>
      </c>
      <c r="E30" s="361" t="s">
        <v>3362</v>
      </c>
      <c r="G30" s="282" t="s">
        <v>2198</v>
      </c>
      <c r="H30" s="4"/>
      <c r="I30" s="281"/>
    </row>
    <row r="31" spans="1:9" x14ac:dyDescent="0.2">
      <c r="A31" s="15" t="s">
        <v>2193</v>
      </c>
      <c r="B31" s="15">
        <v>600</v>
      </c>
      <c r="C31" s="15">
        <v>600</v>
      </c>
      <c r="D31" s="15">
        <f>C31/B31</f>
        <v>1</v>
      </c>
      <c r="E31" s="362">
        <f>1/D31</f>
        <v>1</v>
      </c>
      <c r="G31" s="280" t="s">
        <v>2199</v>
      </c>
      <c r="I31" s="281"/>
    </row>
    <row r="32" spans="1:9" x14ac:dyDescent="0.2">
      <c r="A32" s="15" t="s">
        <v>574</v>
      </c>
      <c r="B32" s="15">
        <v>800</v>
      </c>
      <c r="C32" s="15">
        <v>400</v>
      </c>
      <c r="D32" s="362">
        <f>C32/B32</f>
        <v>0.5</v>
      </c>
      <c r="E32" s="15">
        <f>1/D32</f>
        <v>2</v>
      </c>
      <c r="G32" s="278" t="s">
        <v>2200</v>
      </c>
      <c r="H32" s="22"/>
      <c r="I32" s="254"/>
    </row>
    <row r="34" spans="1:10" x14ac:dyDescent="0.2">
      <c r="A34" s="4" t="s">
        <v>2201</v>
      </c>
    </row>
    <row r="36" spans="1:10" x14ac:dyDescent="0.2">
      <c r="A36" s="3"/>
      <c r="B36" s="3"/>
      <c r="C36" s="3" t="s">
        <v>551</v>
      </c>
      <c r="E36" s="3"/>
      <c r="F36" s="3"/>
      <c r="G36" s="3" t="s">
        <v>551</v>
      </c>
    </row>
    <row r="37" spans="1:10" x14ac:dyDescent="0.2">
      <c r="A37" s="81" t="s">
        <v>2202</v>
      </c>
      <c r="B37" s="3"/>
      <c r="C37" s="3"/>
      <c r="E37" s="81" t="s">
        <v>553</v>
      </c>
      <c r="F37" s="3"/>
      <c r="G37" s="3"/>
      <c r="I37" s="1" t="s">
        <v>3363</v>
      </c>
    </row>
    <row r="38" spans="1:10" x14ac:dyDescent="0.2">
      <c r="A38" s="3"/>
      <c r="B38" s="3"/>
      <c r="C38" s="3"/>
      <c r="E38" s="3"/>
      <c r="F38" s="3"/>
      <c r="G38" s="3"/>
      <c r="I38" s="1" t="s">
        <v>3364</v>
      </c>
    </row>
    <row r="39" spans="1:10" x14ac:dyDescent="0.2">
      <c r="A39" s="3"/>
      <c r="B39" s="3"/>
      <c r="C39" s="3"/>
      <c r="E39" s="3"/>
      <c r="F39" s="3"/>
      <c r="G39" s="3"/>
      <c r="I39" s="1" t="s">
        <v>3365</v>
      </c>
    </row>
    <row r="40" spans="1:10" x14ac:dyDescent="0.2">
      <c r="A40" s="3"/>
      <c r="B40" s="3"/>
      <c r="C40" s="3"/>
      <c r="E40" s="3"/>
      <c r="F40" s="3"/>
      <c r="G40" s="3"/>
      <c r="I40" s="1" t="s">
        <v>3366</v>
      </c>
    </row>
    <row r="41" spans="1:10" x14ac:dyDescent="0.2">
      <c r="A41" s="3"/>
      <c r="B41" s="3"/>
      <c r="C41" s="3"/>
      <c r="E41" s="3"/>
      <c r="F41" s="3"/>
      <c r="G41" s="3"/>
    </row>
    <row r="42" spans="1:10" x14ac:dyDescent="0.2">
      <c r="A42" s="3"/>
      <c r="B42" s="3"/>
      <c r="C42" s="3"/>
      <c r="E42" s="3"/>
      <c r="F42" s="3"/>
      <c r="G42" s="3"/>
      <c r="I42" s="1" t="s">
        <v>3367</v>
      </c>
    </row>
    <row r="43" spans="1:10" x14ac:dyDescent="0.2">
      <c r="A43" s="3"/>
      <c r="B43" s="3"/>
      <c r="C43" s="3"/>
      <c r="E43" s="3"/>
      <c r="F43" s="3"/>
      <c r="G43" s="3"/>
      <c r="I43" s="1" t="s">
        <v>3368</v>
      </c>
    </row>
    <row r="44" spans="1:10" x14ac:dyDescent="0.2">
      <c r="A44" s="3"/>
      <c r="B44" s="3"/>
      <c r="C44" s="3"/>
      <c r="E44" s="3"/>
      <c r="F44" s="3"/>
      <c r="G44" s="3"/>
      <c r="I44" s="1" t="s">
        <v>3369</v>
      </c>
    </row>
    <row r="45" spans="1:10" x14ac:dyDescent="0.2">
      <c r="A45" s="3" t="s">
        <v>554</v>
      </c>
      <c r="B45" s="3"/>
      <c r="C45" s="3"/>
      <c r="E45" s="3" t="s">
        <v>554</v>
      </c>
      <c r="F45" s="3"/>
      <c r="G45" s="3"/>
      <c r="I45" s="1" t="s">
        <v>3370</v>
      </c>
    </row>
    <row r="46" spans="1:10" x14ac:dyDescent="0.2">
      <c r="A46" s="3"/>
      <c r="B46" s="3"/>
      <c r="C46" s="3"/>
      <c r="E46" s="3"/>
      <c r="F46" s="3"/>
      <c r="G46" s="3"/>
      <c r="J46" s="1" t="s">
        <v>3371</v>
      </c>
    </row>
    <row r="47" spans="1:10" x14ac:dyDescent="0.2">
      <c r="I47" s="1" t="s">
        <v>3372</v>
      </c>
    </row>
    <row r="48" spans="1:10" x14ac:dyDescent="0.2">
      <c r="I48" s="1" t="s">
        <v>3373</v>
      </c>
    </row>
    <row r="49" spans="1:10" x14ac:dyDescent="0.2">
      <c r="A49" s="1" t="s">
        <v>555</v>
      </c>
      <c r="J49" s="1" t="s">
        <v>3374</v>
      </c>
    </row>
    <row r="50" spans="1:10" x14ac:dyDescent="0.2">
      <c r="A50" s="1" t="s">
        <v>556</v>
      </c>
      <c r="J50" s="1" t="s">
        <v>3375</v>
      </c>
    </row>
    <row r="51" spans="1:10" x14ac:dyDescent="0.2">
      <c r="A51" s="1" t="s">
        <v>557</v>
      </c>
    </row>
    <row r="52" spans="1:10" x14ac:dyDescent="0.2">
      <c r="A52" s="1" t="s">
        <v>558</v>
      </c>
    </row>
    <row r="53" spans="1:10" x14ac:dyDescent="0.2">
      <c r="A53" s="1" t="s">
        <v>559</v>
      </c>
    </row>
    <row r="55" spans="1:10" x14ac:dyDescent="0.2">
      <c r="A55" s="1" t="s">
        <v>560</v>
      </c>
    </row>
    <row r="56" spans="1:10" x14ac:dyDescent="0.2">
      <c r="A56" s="1" t="s">
        <v>561</v>
      </c>
    </row>
    <row r="57" spans="1:10" x14ac:dyDescent="0.2">
      <c r="A57" s="1" t="s">
        <v>562</v>
      </c>
    </row>
    <row r="58" spans="1:10" ht="17" thickBot="1" x14ac:dyDescent="0.25"/>
    <row r="59" spans="1:10" x14ac:dyDescent="0.2">
      <c r="A59" s="12" t="s">
        <v>2203</v>
      </c>
      <c r="B59" s="82"/>
      <c r="C59" s="82"/>
      <c r="D59" s="82"/>
      <c r="E59" s="82"/>
      <c r="F59" s="82"/>
      <c r="G59" s="82"/>
      <c r="H59" s="83"/>
    </row>
    <row r="60" spans="1:10" ht="17" thickBot="1" x14ac:dyDescent="0.25">
      <c r="A60" s="52" t="s">
        <v>563</v>
      </c>
      <c r="B60" s="84"/>
      <c r="C60" s="84"/>
      <c r="D60" s="84"/>
      <c r="E60" s="84"/>
      <c r="F60" s="84"/>
      <c r="G60" s="84"/>
      <c r="H60" s="85"/>
    </row>
    <row r="62" spans="1:10" x14ac:dyDescent="0.2">
      <c r="A62" s="4" t="s">
        <v>564</v>
      </c>
    </row>
    <row r="63" spans="1:10" x14ac:dyDescent="0.2">
      <c r="A63" s="4" t="s">
        <v>565</v>
      </c>
    </row>
    <row r="65" spans="1:7" x14ac:dyDescent="0.2">
      <c r="A65" s="3"/>
      <c r="B65" s="3"/>
      <c r="C65" s="3" t="s">
        <v>551</v>
      </c>
      <c r="E65" s="3"/>
      <c r="F65" s="3"/>
      <c r="G65" s="3" t="s">
        <v>551</v>
      </c>
    </row>
    <row r="66" spans="1:7" x14ac:dyDescent="0.2">
      <c r="A66" s="81" t="s">
        <v>2202</v>
      </c>
      <c r="B66" s="3"/>
      <c r="C66" s="3"/>
      <c r="E66" s="81" t="s">
        <v>553</v>
      </c>
      <c r="F66" s="3"/>
      <c r="G66" s="3"/>
    </row>
    <row r="67" spans="1:7" x14ac:dyDescent="0.2">
      <c r="A67" s="3"/>
      <c r="B67" s="3"/>
      <c r="C67" s="3"/>
      <c r="E67" s="3"/>
      <c r="F67" s="3"/>
      <c r="G67" s="3"/>
    </row>
    <row r="68" spans="1:7" x14ac:dyDescent="0.2">
      <c r="A68" s="3"/>
      <c r="B68" s="3"/>
      <c r="C68" s="3"/>
      <c r="E68" s="3"/>
      <c r="F68" s="3"/>
      <c r="G68" s="3"/>
    </row>
    <row r="69" spans="1:7" x14ac:dyDescent="0.2">
      <c r="A69" s="3"/>
      <c r="B69" s="3"/>
      <c r="C69" s="3"/>
      <c r="E69" s="3"/>
      <c r="F69" s="3"/>
      <c r="G69" s="3"/>
    </row>
    <row r="70" spans="1:7" x14ac:dyDescent="0.2">
      <c r="A70" s="3"/>
      <c r="B70" s="3"/>
      <c r="C70" s="3"/>
      <c r="E70" s="3"/>
      <c r="F70" s="3"/>
      <c r="G70" s="3"/>
    </row>
    <row r="71" spans="1:7" x14ac:dyDescent="0.2">
      <c r="A71" s="3"/>
      <c r="B71" s="3"/>
      <c r="C71" s="3"/>
      <c r="E71" s="3"/>
      <c r="F71" s="3"/>
      <c r="G71" s="3"/>
    </row>
    <row r="72" spans="1:7" x14ac:dyDescent="0.2">
      <c r="A72" s="3"/>
      <c r="B72" s="3"/>
      <c r="C72" s="3"/>
      <c r="E72" s="3"/>
      <c r="F72" s="3"/>
      <c r="G72" s="3"/>
    </row>
    <row r="73" spans="1:7" x14ac:dyDescent="0.2">
      <c r="A73" s="3"/>
      <c r="B73" s="3"/>
      <c r="C73" s="3"/>
      <c r="E73" s="3"/>
      <c r="F73" s="3"/>
      <c r="G73" s="3"/>
    </row>
    <row r="74" spans="1:7" x14ac:dyDescent="0.2">
      <c r="A74" s="3" t="s">
        <v>554</v>
      </c>
      <c r="B74" s="3"/>
      <c r="C74" s="3"/>
      <c r="E74" s="3" t="s">
        <v>554</v>
      </c>
      <c r="F74" s="3"/>
      <c r="G74" s="3"/>
    </row>
    <row r="75" spans="1:7" x14ac:dyDescent="0.2">
      <c r="A75" s="3"/>
      <c r="B75" s="3"/>
      <c r="C75" s="3"/>
      <c r="E75" s="3"/>
      <c r="F75" s="3"/>
      <c r="G75" s="3"/>
    </row>
    <row r="77" spans="1:7" x14ac:dyDescent="0.2">
      <c r="A77" s="1" t="s">
        <v>566</v>
      </c>
      <c r="E77" s="1" t="s">
        <v>567</v>
      </c>
    </row>
    <row r="78" spans="1:7" x14ac:dyDescent="0.2">
      <c r="A78" s="1" t="s">
        <v>568</v>
      </c>
      <c r="E78" s="1" t="s">
        <v>568</v>
      </c>
    </row>
    <row r="82" spans="1:8" x14ac:dyDescent="0.2">
      <c r="A82" s="4" t="s">
        <v>569</v>
      </c>
    </row>
    <row r="83" spans="1:8" x14ac:dyDescent="0.2">
      <c r="A83" s="4"/>
    </row>
    <row r="84" spans="1:8" x14ac:dyDescent="0.2">
      <c r="A84" s="4" t="s">
        <v>570</v>
      </c>
      <c r="B84" s="1" t="s">
        <v>2204</v>
      </c>
    </row>
    <row r="85" spans="1:8" x14ac:dyDescent="0.2">
      <c r="A85" s="4"/>
      <c r="B85" s="1" t="s">
        <v>571</v>
      </c>
    </row>
    <row r="86" spans="1:8" ht="17" thickBot="1" x14ac:dyDescent="0.25"/>
    <row r="87" spans="1:8" ht="17" thickBot="1" x14ac:dyDescent="0.25">
      <c r="A87" s="49" t="s">
        <v>572</v>
      </c>
      <c r="B87" s="73"/>
      <c r="C87" s="73"/>
      <c r="D87" s="73"/>
      <c r="E87" s="73"/>
      <c r="F87" s="73"/>
      <c r="G87" s="73"/>
      <c r="H87" s="74"/>
    </row>
    <row r="88" spans="1:8" x14ac:dyDescent="0.2">
      <c r="A88" s="1" t="s">
        <v>3376</v>
      </c>
    </row>
    <row r="89" spans="1:8" x14ac:dyDescent="0.2">
      <c r="A89" s="53" t="s">
        <v>3377</v>
      </c>
    </row>
    <row r="91" spans="1:8" x14ac:dyDescent="0.2">
      <c r="A91" s="1" t="s">
        <v>573</v>
      </c>
    </row>
    <row r="93" spans="1:8" x14ac:dyDescent="0.2">
      <c r="A93" s="3"/>
      <c r="B93" s="3"/>
      <c r="C93" s="3" t="s">
        <v>551</v>
      </c>
      <c r="E93" s="3"/>
      <c r="F93" s="3"/>
      <c r="G93" s="3" t="s">
        <v>551</v>
      </c>
    </row>
    <row r="94" spans="1:8" x14ac:dyDescent="0.2">
      <c r="A94" s="81" t="s">
        <v>552</v>
      </c>
      <c r="B94" s="3"/>
      <c r="C94" s="3"/>
      <c r="E94" s="81" t="s">
        <v>553</v>
      </c>
      <c r="F94" s="3"/>
      <c r="G94" s="3"/>
    </row>
    <row r="95" spans="1:8" x14ac:dyDescent="0.2">
      <c r="A95" s="3"/>
      <c r="B95" s="3"/>
      <c r="C95" s="3"/>
      <c r="E95" s="3"/>
      <c r="F95" s="3"/>
      <c r="G95" s="3"/>
    </row>
    <row r="96" spans="1:8" x14ac:dyDescent="0.2">
      <c r="A96" s="3"/>
      <c r="B96" s="3"/>
      <c r="C96" s="3"/>
      <c r="E96" s="3"/>
      <c r="F96" s="3"/>
      <c r="G96" s="3"/>
    </row>
    <row r="97" spans="1:8" x14ac:dyDescent="0.2">
      <c r="A97" s="3"/>
      <c r="B97" s="3"/>
      <c r="C97" s="3"/>
      <c r="E97" s="3"/>
      <c r="F97" s="3"/>
      <c r="G97" s="3"/>
    </row>
    <row r="98" spans="1:8" x14ac:dyDescent="0.2">
      <c r="A98" s="3"/>
      <c r="B98" s="3"/>
      <c r="C98" s="3"/>
      <c r="E98" s="3"/>
      <c r="F98" s="3"/>
      <c r="G98" s="3"/>
    </row>
    <row r="99" spans="1:8" x14ac:dyDescent="0.2">
      <c r="A99" s="3"/>
      <c r="B99" s="3"/>
      <c r="C99" s="3"/>
      <c r="E99" s="3"/>
      <c r="F99" s="3"/>
      <c r="G99" s="3"/>
    </row>
    <row r="100" spans="1:8" x14ac:dyDescent="0.2">
      <c r="A100" s="3"/>
      <c r="B100" s="3"/>
      <c r="C100" s="3"/>
      <c r="E100" s="3"/>
      <c r="F100" s="3"/>
      <c r="G100" s="3"/>
    </row>
    <row r="101" spans="1:8" x14ac:dyDescent="0.2">
      <c r="A101" s="3"/>
      <c r="B101" s="3"/>
      <c r="C101" s="3"/>
      <c r="E101" s="3"/>
      <c r="F101" s="3"/>
      <c r="G101" s="3"/>
    </row>
    <row r="102" spans="1:8" x14ac:dyDescent="0.2">
      <c r="A102" s="3" t="s">
        <v>554</v>
      </c>
      <c r="B102" s="3"/>
      <c r="C102" s="3"/>
      <c r="E102" s="3" t="s">
        <v>554</v>
      </c>
      <c r="F102" s="3"/>
      <c r="G102" s="3"/>
    </row>
    <row r="103" spans="1:8" x14ac:dyDescent="0.2">
      <c r="A103" s="3"/>
      <c r="B103" s="3"/>
      <c r="C103" s="3"/>
      <c r="E103" s="3"/>
      <c r="F103" s="3"/>
      <c r="G103" s="3"/>
    </row>
    <row r="105" spans="1:8" ht="23" customHeight="1" x14ac:dyDescent="0.2"/>
    <row r="106" spans="1:8" x14ac:dyDescent="0.2">
      <c r="A106" s="3"/>
      <c r="D106" s="15" t="s">
        <v>224</v>
      </c>
      <c r="E106" s="15" t="s">
        <v>224</v>
      </c>
    </row>
    <row r="107" spans="1:8" x14ac:dyDescent="0.2">
      <c r="A107" s="3"/>
      <c r="B107" s="15" t="s">
        <v>2190</v>
      </c>
      <c r="C107" s="15" t="s">
        <v>2191</v>
      </c>
      <c r="D107" s="15" t="s">
        <v>1902</v>
      </c>
      <c r="E107" s="15" t="s">
        <v>1901</v>
      </c>
    </row>
    <row r="108" spans="1:8" ht="17" thickBot="1" x14ac:dyDescent="0.25">
      <c r="A108" s="3"/>
      <c r="B108" s="15" t="s">
        <v>35</v>
      </c>
      <c r="C108" s="15" t="s">
        <v>30</v>
      </c>
      <c r="D108" s="273" t="s">
        <v>2194</v>
      </c>
      <c r="E108" s="273" t="s">
        <v>2195</v>
      </c>
      <c r="G108" s="4"/>
      <c r="H108" s="4"/>
    </row>
    <row r="109" spans="1:8" x14ac:dyDescent="0.2">
      <c r="A109" s="15" t="s">
        <v>2193</v>
      </c>
      <c r="B109" s="15">
        <v>600</v>
      </c>
      <c r="C109" s="150">
        <v>600</v>
      </c>
      <c r="D109" s="283">
        <f>C109/B109</f>
        <v>1</v>
      </c>
      <c r="E109" s="285">
        <f>1/D109</f>
        <v>1</v>
      </c>
    </row>
    <row r="110" spans="1:8" ht="17" thickBot="1" x14ac:dyDescent="0.25">
      <c r="A110" s="15" t="s">
        <v>574</v>
      </c>
      <c r="B110" s="15">
        <v>800</v>
      </c>
      <c r="C110" s="150">
        <v>400</v>
      </c>
      <c r="D110" s="284">
        <f>C110/B110</f>
        <v>0.5</v>
      </c>
      <c r="E110" s="286">
        <f>1/D110</f>
        <v>2</v>
      </c>
    </row>
    <row r="111" spans="1:8" ht="23" customHeight="1" x14ac:dyDescent="0.2"/>
    <row r="112" spans="1:8" x14ac:dyDescent="0.2">
      <c r="A112" s="1" t="s">
        <v>577</v>
      </c>
    </row>
    <row r="113" spans="1:8" x14ac:dyDescent="0.2">
      <c r="A113" s="1" t="s">
        <v>578</v>
      </c>
    </row>
    <row r="115" spans="1:8" x14ac:dyDescent="0.2">
      <c r="A115" s="1" t="s">
        <v>579</v>
      </c>
    </row>
    <row r="117" spans="1:8" x14ac:dyDescent="0.2">
      <c r="A117" s="1" t="s">
        <v>580</v>
      </c>
    </row>
    <row r="119" spans="1:8" x14ac:dyDescent="0.2">
      <c r="A119" s="1" t="s">
        <v>581</v>
      </c>
    </row>
    <row r="121" spans="1:8" x14ac:dyDescent="0.2">
      <c r="A121" s="1" t="s">
        <v>582</v>
      </c>
    </row>
    <row r="122" spans="1:8" ht="17" thickBot="1" x14ac:dyDescent="0.25"/>
    <row r="123" spans="1:8" ht="17" thickBot="1" x14ac:dyDescent="0.25">
      <c r="A123" s="49" t="s">
        <v>3378</v>
      </c>
      <c r="B123" s="73"/>
      <c r="C123" s="73"/>
      <c r="D123" s="73"/>
      <c r="E123" s="73"/>
      <c r="F123" s="73"/>
      <c r="G123" s="73"/>
      <c r="H123" s="74"/>
    </row>
    <row r="124" spans="1:8" x14ac:dyDescent="0.2">
      <c r="A124" s="4"/>
      <c r="B124" s="4"/>
      <c r="C124" s="4"/>
      <c r="D124" s="4"/>
      <c r="E124" s="4"/>
      <c r="F124" s="4"/>
      <c r="G124" s="4"/>
      <c r="H124" s="4"/>
    </row>
    <row r="125" spans="1:8" x14ac:dyDescent="0.2">
      <c r="A125" s="3"/>
      <c r="D125" s="15" t="s">
        <v>224</v>
      </c>
      <c r="E125" s="15" t="s">
        <v>224</v>
      </c>
      <c r="F125" s="4"/>
      <c r="G125" s="4" t="s">
        <v>2205</v>
      </c>
      <c r="H125" s="4"/>
    </row>
    <row r="126" spans="1:8" x14ac:dyDescent="0.2">
      <c r="A126" s="3"/>
      <c r="B126" s="15" t="s">
        <v>2190</v>
      </c>
      <c r="C126" s="15" t="s">
        <v>2191</v>
      </c>
      <c r="D126" s="15" t="s">
        <v>1902</v>
      </c>
      <c r="E126" s="15" t="s">
        <v>1901</v>
      </c>
      <c r="F126" s="4"/>
      <c r="G126" s="4" t="s">
        <v>2206</v>
      </c>
      <c r="H126" s="4"/>
    </row>
    <row r="127" spans="1:8" ht="17" thickBot="1" x14ac:dyDescent="0.25">
      <c r="A127" s="3"/>
      <c r="B127" s="15" t="s">
        <v>35</v>
      </c>
      <c r="C127" s="15" t="s">
        <v>30</v>
      </c>
      <c r="D127" s="273" t="s">
        <v>2194</v>
      </c>
      <c r="E127" s="273" t="s">
        <v>2195</v>
      </c>
      <c r="F127" s="4"/>
      <c r="G127" s="4" t="s">
        <v>2207</v>
      </c>
      <c r="H127" s="4"/>
    </row>
    <row r="128" spans="1:8" x14ac:dyDescent="0.2">
      <c r="A128" s="15" t="s">
        <v>2193</v>
      </c>
      <c r="B128" s="15">
        <v>600</v>
      </c>
      <c r="C128" s="150">
        <v>600</v>
      </c>
      <c r="D128" s="283">
        <f>C128/B128</f>
        <v>1</v>
      </c>
      <c r="E128" s="285">
        <f>1/D128</f>
        <v>1</v>
      </c>
      <c r="F128" s="4"/>
      <c r="G128" s="4" t="s">
        <v>2208</v>
      </c>
      <c r="H128" s="4"/>
    </row>
    <row r="129" spans="1:9" ht="17" thickBot="1" x14ac:dyDescent="0.25">
      <c r="A129" s="15" t="s">
        <v>574</v>
      </c>
      <c r="B129" s="15">
        <v>800</v>
      </c>
      <c r="C129" s="150">
        <v>400</v>
      </c>
      <c r="D129" s="284">
        <f>C129/B129</f>
        <v>0.5</v>
      </c>
      <c r="E129" s="286">
        <f>1/D129</f>
        <v>2</v>
      </c>
      <c r="F129" s="4"/>
      <c r="G129" s="4" t="s">
        <v>2209</v>
      </c>
      <c r="H129" s="4"/>
    </row>
    <row r="130" spans="1:9" x14ac:dyDescent="0.2">
      <c r="A130" s="4"/>
      <c r="B130" s="4"/>
      <c r="C130" s="4"/>
      <c r="D130" s="4"/>
      <c r="E130" s="4"/>
      <c r="F130" s="4"/>
      <c r="G130" s="4"/>
      <c r="H130" s="4"/>
    </row>
    <row r="131" spans="1:9" x14ac:dyDescent="0.2">
      <c r="A131" s="1" t="s">
        <v>583</v>
      </c>
    </row>
    <row r="132" spans="1:9" x14ac:dyDescent="0.2">
      <c r="A132" s="1" t="s">
        <v>584</v>
      </c>
    </row>
    <row r="133" spans="1:9" x14ac:dyDescent="0.2">
      <c r="I133" s="1" t="s">
        <v>3380</v>
      </c>
    </row>
    <row r="134" spans="1:9" x14ac:dyDescent="0.2">
      <c r="A134" s="3"/>
      <c r="B134" s="3"/>
      <c r="C134" s="3" t="s">
        <v>551</v>
      </c>
      <c r="E134" s="3"/>
      <c r="F134" s="3"/>
      <c r="G134" s="3" t="s">
        <v>551</v>
      </c>
      <c r="I134" s="1" t="s">
        <v>3379</v>
      </c>
    </row>
    <row r="135" spans="1:9" x14ac:dyDescent="0.2">
      <c r="A135" s="81" t="s">
        <v>2202</v>
      </c>
      <c r="B135" s="3"/>
      <c r="C135" s="3"/>
      <c r="E135" s="81" t="s">
        <v>553</v>
      </c>
      <c r="F135" s="3"/>
      <c r="G135" s="3"/>
    </row>
    <row r="136" spans="1:9" x14ac:dyDescent="0.2">
      <c r="A136" s="3"/>
      <c r="B136" s="3"/>
      <c r="C136" s="3"/>
      <c r="E136" s="3"/>
      <c r="F136" s="3"/>
      <c r="G136" s="3"/>
    </row>
    <row r="137" spans="1:9" x14ac:dyDescent="0.2">
      <c r="A137" s="3"/>
      <c r="B137" s="3"/>
      <c r="C137" s="3"/>
      <c r="E137" s="3"/>
      <c r="F137" s="3"/>
      <c r="G137" s="3"/>
    </row>
    <row r="138" spans="1:9" x14ac:dyDescent="0.2">
      <c r="A138" s="3" t="s">
        <v>2210</v>
      </c>
      <c r="B138" s="3"/>
      <c r="C138" s="3"/>
      <c r="E138" s="3" t="s">
        <v>2212</v>
      </c>
      <c r="F138" s="3"/>
      <c r="G138" s="3"/>
    </row>
    <row r="139" spans="1:9" x14ac:dyDescent="0.2">
      <c r="A139" s="3" t="s">
        <v>2211</v>
      </c>
      <c r="B139" s="3"/>
      <c r="C139" s="3"/>
      <c r="E139" s="3" t="s">
        <v>2213</v>
      </c>
      <c r="F139" s="3"/>
      <c r="G139" s="3"/>
    </row>
    <row r="140" spans="1:9" x14ac:dyDescent="0.2">
      <c r="A140" s="3"/>
      <c r="B140" s="3"/>
      <c r="C140" s="3"/>
      <c r="E140" s="3"/>
      <c r="F140" s="3"/>
      <c r="G140" s="3"/>
    </row>
    <row r="141" spans="1:9" x14ac:dyDescent="0.2">
      <c r="A141" s="3"/>
      <c r="B141" s="3"/>
      <c r="C141" s="3"/>
      <c r="E141" s="3"/>
      <c r="F141" s="3"/>
      <c r="G141" s="3"/>
    </row>
    <row r="142" spans="1:9" x14ac:dyDescent="0.2">
      <c r="A142" s="3"/>
      <c r="B142" s="3"/>
      <c r="C142" s="3"/>
      <c r="E142" s="3"/>
      <c r="F142" s="3"/>
      <c r="G142" s="3"/>
    </row>
    <row r="143" spans="1:9" x14ac:dyDescent="0.2">
      <c r="A143" s="3" t="s">
        <v>554</v>
      </c>
      <c r="B143" s="3"/>
      <c r="C143" s="3"/>
      <c r="E143" s="3" t="s">
        <v>554</v>
      </c>
      <c r="F143" s="3"/>
      <c r="G143" s="3"/>
    </row>
    <row r="144" spans="1:9" x14ac:dyDescent="0.2">
      <c r="A144" s="3"/>
      <c r="B144" s="3"/>
      <c r="C144" s="3"/>
      <c r="E144" s="3"/>
      <c r="F144" s="3"/>
      <c r="G144" s="3"/>
    </row>
    <row r="146" spans="1:11" ht="17" thickBot="1" x14ac:dyDescent="0.25"/>
    <row r="147" spans="1:11" ht="17" thickBot="1" x14ac:dyDescent="0.25">
      <c r="A147" s="49" t="s">
        <v>585</v>
      </c>
      <c r="B147" s="73"/>
      <c r="C147" s="73"/>
      <c r="D147" s="73"/>
      <c r="E147" s="73"/>
      <c r="F147" s="73"/>
      <c r="G147" s="73"/>
      <c r="H147" s="74"/>
    </row>
    <row r="148" spans="1:11" x14ac:dyDescent="0.2">
      <c r="A148" s="1" t="s">
        <v>3381</v>
      </c>
    </row>
    <row r="149" spans="1:11" x14ac:dyDescent="0.2">
      <c r="A149" s="1" t="s">
        <v>3382</v>
      </c>
    </row>
    <row r="150" spans="1:11" x14ac:dyDescent="0.2">
      <c r="A150" s="1" t="s">
        <v>3383</v>
      </c>
    </row>
    <row r="152" spans="1:11" x14ac:dyDescent="0.2">
      <c r="A152" s="3"/>
      <c r="D152" s="15" t="s">
        <v>224</v>
      </c>
      <c r="E152" s="15" t="s">
        <v>224</v>
      </c>
      <c r="H152" s="4" t="s">
        <v>3387</v>
      </c>
    </row>
    <row r="153" spans="1:11" x14ac:dyDescent="0.2">
      <c r="A153" s="3"/>
      <c r="B153" s="15" t="s">
        <v>2190</v>
      </c>
      <c r="C153" s="15" t="s">
        <v>2191</v>
      </c>
      <c r="D153" s="15" t="s">
        <v>1902</v>
      </c>
      <c r="E153" s="15" t="s">
        <v>1901</v>
      </c>
      <c r="H153" s="1" t="s">
        <v>3384</v>
      </c>
    </row>
    <row r="154" spans="1:11" ht="17" thickBot="1" x14ac:dyDescent="0.25">
      <c r="A154" s="3"/>
      <c r="B154" s="15" t="s">
        <v>35</v>
      </c>
      <c r="C154" s="15" t="s">
        <v>30</v>
      </c>
      <c r="D154" s="273" t="s">
        <v>2194</v>
      </c>
      <c r="E154" s="273" t="s">
        <v>2195</v>
      </c>
      <c r="H154" s="1" t="s">
        <v>3385</v>
      </c>
    </row>
    <row r="155" spans="1:11" x14ac:dyDescent="0.2">
      <c r="A155" s="15" t="s">
        <v>2193</v>
      </c>
      <c r="B155" s="15">
        <v>600</v>
      </c>
      <c r="C155" s="150">
        <v>600</v>
      </c>
      <c r="D155" s="283">
        <f>C155/B155</f>
        <v>1</v>
      </c>
      <c r="E155" s="285">
        <f>1/D155</f>
        <v>1</v>
      </c>
      <c r="H155" s="4" t="s">
        <v>3386</v>
      </c>
    </row>
    <row r="156" spans="1:11" ht="17" thickBot="1" x14ac:dyDescent="0.25">
      <c r="A156" s="15" t="s">
        <v>574</v>
      </c>
      <c r="B156" s="15">
        <v>800</v>
      </c>
      <c r="C156" s="150">
        <v>400</v>
      </c>
      <c r="D156" s="284">
        <f>C156/B156</f>
        <v>0.5</v>
      </c>
      <c r="E156" s="286">
        <f>1/D156</f>
        <v>2</v>
      </c>
    </row>
    <row r="159" spans="1:11" x14ac:dyDescent="0.2">
      <c r="A159" s="1" t="s">
        <v>2216</v>
      </c>
      <c r="D159" s="1" t="s">
        <v>2214</v>
      </c>
      <c r="F159" s="1" t="s">
        <v>2217</v>
      </c>
      <c r="I159" s="1" t="s">
        <v>2214</v>
      </c>
    </row>
    <row r="160" spans="1:11" x14ac:dyDescent="0.2">
      <c r="A160" s="1" t="s">
        <v>2222</v>
      </c>
      <c r="K160" s="1" t="s">
        <v>3388</v>
      </c>
    </row>
    <row r="161" spans="1:11" x14ac:dyDescent="0.2">
      <c r="A161" s="1" t="s">
        <v>2218</v>
      </c>
      <c r="K161" s="1" t="s">
        <v>3389</v>
      </c>
    </row>
    <row r="162" spans="1:11" x14ac:dyDescent="0.2">
      <c r="B162" s="1" t="s">
        <v>2219</v>
      </c>
      <c r="F162" s="1" t="s">
        <v>2221</v>
      </c>
      <c r="K162" s="1" t="s">
        <v>3390</v>
      </c>
    </row>
    <row r="163" spans="1:11" x14ac:dyDescent="0.2">
      <c r="A163" s="1" t="s">
        <v>2220</v>
      </c>
      <c r="F163" s="1" t="s">
        <v>2223</v>
      </c>
      <c r="K163" s="1" t="s">
        <v>3391</v>
      </c>
    </row>
    <row r="164" spans="1:11" x14ac:dyDescent="0.2">
      <c r="F164" s="1" t="s">
        <v>2224</v>
      </c>
      <c r="K164" s="1" t="s">
        <v>3392</v>
      </c>
    </row>
    <row r="165" spans="1:11" x14ac:dyDescent="0.2">
      <c r="F165" s="1" t="s">
        <v>2225</v>
      </c>
      <c r="K165" s="1" t="s">
        <v>3393</v>
      </c>
    </row>
    <row r="166" spans="1:11" x14ac:dyDescent="0.2">
      <c r="F166" s="1" t="s">
        <v>2220</v>
      </c>
    </row>
    <row r="168" spans="1:11" x14ac:dyDescent="0.2">
      <c r="A168" s="1" t="s">
        <v>2215</v>
      </c>
      <c r="F168" s="1" t="s">
        <v>2215</v>
      </c>
    </row>
    <row r="172" spans="1:11" x14ac:dyDescent="0.2">
      <c r="A172" s="1" t="s">
        <v>586</v>
      </c>
      <c r="C172" s="1">
        <v>600</v>
      </c>
      <c r="D172" s="1" t="s">
        <v>587</v>
      </c>
    </row>
    <row r="173" spans="1:11" x14ac:dyDescent="0.2">
      <c r="A173" s="1" t="s">
        <v>588</v>
      </c>
      <c r="I173" s="1" t="s">
        <v>589</v>
      </c>
    </row>
    <row r="175" spans="1:11" x14ac:dyDescent="0.2">
      <c r="A175" s="1" t="s">
        <v>590</v>
      </c>
      <c r="C175" s="1">
        <v>800</v>
      </c>
      <c r="D175" s="1" t="s">
        <v>591</v>
      </c>
      <c r="H175" s="1" t="s">
        <v>592</v>
      </c>
    </row>
    <row r="176" spans="1:11" x14ac:dyDescent="0.2">
      <c r="A176" s="1" t="s">
        <v>593</v>
      </c>
    </row>
    <row r="177" spans="1:8" x14ac:dyDescent="0.2">
      <c r="F177" s="87">
        <f>800/1.5</f>
        <v>533.33333333333337</v>
      </c>
      <c r="H177" s="1" t="s">
        <v>594</v>
      </c>
    </row>
    <row r="179" spans="1:8" x14ac:dyDescent="0.2">
      <c r="A179" s="3"/>
      <c r="B179" s="3"/>
      <c r="C179" s="3" t="s">
        <v>551</v>
      </c>
      <c r="E179" s="3"/>
      <c r="F179" s="3"/>
      <c r="G179" s="3" t="s">
        <v>551</v>
      </c>
    </row>
    <row r="180" spans="1:8" x14ac:dyDescent="0.2">
      <c r="A180" s="81" t="s">
        <v>552</v>
      </c>
      <c r="B180" s="3"/>
      <c r="C180" s="3"/>
      <c r="E180" s="81" t="s">
        <v>553</v>
      </c>
      <c r="F180" s="3"/>
      <c r="G180" s="3"/>
    </row>
    <row r="181" spans="1:8" x14ac:dyDescent="0.2">
      <c r="A181" s="3" t="s">
        <v>595</v>
      </c>
      <c r="B181" s="3"/>
      <c r="C181" s="3"/>
      <c r="E181" s="3" t="s">
        <v>595</v>
      </c>
      <c r="F181" s="3"/>
      <c r="G181" s="3"/>
    </row>
    <row r="182" spans="1:8" x14ac:dyDescent="0.2">
      <c r="A182" s="17"/>
      <c r="B182" s="3"/>
      <c r="C182" s="3"/>
      <c r="E182" s="3"/>
      <c r="F182" s="3"/>
      <c r="G182" s="3"/>
    </row>
    <row r="183" spans="1:8" x14ac:dyDescent="0.2">
      <c r="A183" s="43" t="s">
        <v>596</v>
      </c>
      <c r="B183" s="3"/>
      <c r="C183" s="3"/>
      <c r="E183" s="43" t="s">
        <v>596</v>
      </c>
      <c r="F183" s="3"/>
      <c r="G183" s="3"/>
    </row>
    <row r="184" spans="1:8" x14ac:dyDescent="0.2">
      <c r="A184" s="88" t="s">
        <v>597</v>
      </c>
      <c r="B184" s="3"/>
      <c r="C184" s="3"/>
      <c r="E184" s="88" t="s">
        <v>598</v>
      </c>
      <c r="F184" s="3"/>
      <c r="G184" s="3"/>
    </row>
    <row r="185" spans="1:8" x14ac:dyDescent="0.2">
      <c r="A185" s="3"/>
      <c r="B185" s="3"/>
      <c r="C185" s="3"/>
      <c r="E185" s="3"/>
      <c r="F185" s="3"/>
      <c r="G185" s="3"/>
    </row>
    <row r="186" spans="1:8" x14ac:dyDescent="0.2">
      <c r="A186" s="3"/>
      <c r="B186" s="3"/>
      <c r="C186" s="3"/>
      <c r="E186" s="3"/>
      <c r="F186" s="3"/>
      <c r="G186" s="3"/>
    </row>
    <row r="187" spans="1:8" x14ac:dyDescent="0.2">
      <c r="A187" s="3"/>
      <c r="B187" s="3"/>
      <c r="C187" s="3"/>
      <c r="E187" s="3"/>
      <c r="F187" s="3"/>
      <c r="G187" s="3"/>
    </row>
    <row r="188" spans="1:8" x14ac:dyDescent="0.2">
      <c r="A188" s="3" t="s">
        <v>554</v>
      </c>
      <c r="B188" s="3"/>
      <c r="C188" s="3"/>
      <c r="E188" s="3" t="s">
        <v>554</v>
      </c>
      <c r="F188" s="3"/>
      <c r="G188" s="3"/>
    </row>
    <row r="189" spans="1:8" x14ac:dyDescent="0.2">
      <c r="A189" s="3"/>
      <c r="B189" s="3"/>
      <c r="C189" s="3"/>
      <c r="E189" s="3"/>
      <c r="F189" s="3"/>
      <c r="G189" s="3"/>
    </row>
    <row r="192" spans="1:8" x14ac:dyDescent="0.2">
      <c r="A192" s="1" t="s">
        <v>599</v>
      </c>
      <c r="E192" s="1" t="s">
        <v>600</v>
      </c>
    </row>
    <row r="197" spans="1:8" ht="17" thickBot="1" x14ac:dyDescent="0.25"/>
    <row r="198" spans="1:8" ht="17" thickBot="1" x14ac:dyDescent="0.25">
      <c r="A198" s="49" t="s">
        <v>601</v>
      </c>
      <c r="B198" s="73"/>
      <c r="C198" s="73"/>
      <c r="D198" s="73"/>
      <c r="E198" s="73"/>
      <c r="F198" s="73"/>
      <c r="G198" s="73"/>
      <c r="H198" s="74"/>
    </row>
    <row r="199" spans="1:8" x14ac:dyDescent="0.2">
      <c r="A199" s="1" t="s">
        <v>3394</v>
      </c>
    </row>
    <row r="200" spans="1:8" x14ac:dyDescent="0.2">
      <c r="A200" s="1" t="s">
        <v>3395</v>
      </c>
    </row>
    <row r="201" spans="1:8" x14ac:dyDescent="0.2">
      <c r="A201" s="1" t="s">
        <v>3396</v>
      </c>
    </row>
    <row r="203" spans="1:8" x14ac:dyDescent="0.2">
      <c r="A203" s="3"/>
      <c r="D203" s="15" t="s">
        <v>224</v>
      </c>
      <c r="E203" s="15" t="s">
        <v>224</v>
      </c>
    </row>
    <row r="204" spans="1:8" x14ac:dyDescent="0.2">
      <c r="A204" s="3"/>
      <c r="B204" s="15" t="s">
        <v>2190</v>
      </c>
      <c r="C204" s="15" t="s">
        <v>2191</v>
      </c>
      <c r="D204" s="15" t="s">
        <v>1902</v>
      </c>
      <c r="E204" s="15" t="s">
        <v>1901</v>
      </c>
    </row>
    <row r="205" spans="1:8" ht="17" thickBot="1" x14ac:dyDescent="0.25">
      <c r="A205" s="3"/>
      <c r="B205" s="15" t="s">
        <v>35</v>
      </c>
      <c r="C205" s="15" t="s">
        <v>30</v>
      </c>
      <c r="D205" s="273" t="s">
        <v>2194</v>
      </c>
      <c r="E205" s="273" t="s">
        <v>2195</v>
      </c>
    </row>
    <row r="206" spans="1:8" x14ac:dyDescent="0.2">
      <c r="A206" s="15" t="s">
        <v>2193</v>
      </c>
      <c r="B206" s="15">
        <v>600</v>
      </c>
      <c r="C206" s="150">
        <v>600</v>
      </c>
      <c r="D206" s="283">
        <f>C206/B206</f>
        <v>1</v>
      </c>
      <c r="E206" s="285">
        <f>1/D206</f>
        <v>1</v>
      </c>
    </row>
    <row r="207" spans="1:8" ht="17" thickBot="1" x14ac:dyDescent="0.25">
      <c r="A207" s="15" t="s">
        <v>574</v>
      </c>
      <c r="B207" s="15">
        <v>800</v>
      </c>
      <c r="C207" s="150">
        <v>400</v>
      </c>
      <c r="D207" s="284">
        <f>C207/B207</f>
        <v>0.5</v>
      </c>
      <c r="E207" s="286">
        <f>1/D207</f>
        <v>2</v>
      </c>
    </row>
    <row r="210" spans="1:9" x14ac:dyDescent="0.2">
      <c r="A210" s="1" t="s">
        <v>2216</v>
      </c>
      <c r="D210" s="1" t="s">
        <v>2214</v>
      </c>
      <c r="F210" s="1" t="s">
        <v>2217</v>
      </c>
      <c r="I210" s="1" t="s">
        <v>2214</v>
      </c>
    </row>
    <row r="219" spans="1:9" x14ac:dyDescent="0.2">
      <c r="A219" s="1" t="s">
        <v>2215</v>
      </c>
      <c r="F219" s="1" t="s">
        <v>2215</v>
      </c>
    </row>
    <row r="222" spans="1:9" x14ac:dyDescent="0.2">
      <c r="F222" s="1" t="s">
        <v>2226</v>
      </c>
    </row>
    <row r="223" spans="1:9" x14ac:dyDescent="0.2">
      <c r="I223" s="3" t="s">
        <v>2227</v>
      </c>
    </row>
    <row r="224" spans="1:9" x14ac:dyDescent="0.2">
      <c r="I224" s="3" t="s">
        <v>2228</v>
      </c>
    </row>
    <row r="226" spans="1:9" ht="17" thickBot="1" x14ac:dyDescent="0.25">
      <c r="F226" s="1" t="s">
        <v>2229</v>
      </c>
    </row>
    <row r="227" spans="1:9" ht="17" thickBot="1" x14ac:dyDescent="0.25">
      <c r="B227" s="5" t="s">
        <v>2237</v>
      </c>
      <c r="C227" s="6"/>
      <c r="D227" s="7"/>
      <c r="F227" s="72" t="s">
        <v>2230</v>
      </c>
      <c r="G227" s="50"/>
      <c r="H227" s="38" t="s">
        <v>2231</v>
      </c>
    </row>
    <row r="228" spans="1:9" x14ac:dyDescent="0.2">
      <c r="B228" s="8" t="s">
        <v>2238</v>
      </c>
      <c r="D228" s="9"/>
      <c r="F228" s="67" t="s">
        <v>2232</v>
      </c>
      <c r="G228" s="67"/>
      <c r="H228" s="26" t="s">
        <v>2228</v>
      </c>
    </row>
    <row r="229" spans="1:9" x14ac:dyDescent="0.2">
      <c r="B229" s="8" t="s">
        <v>2239</v>
      </c>
      <c r="D229" s="9"/>
      <c r="F229" s="1" t="s">
        <v>2233</v>
      </c>
      <c r="H229" s="3" t="s">
        <v>2234</v>
      </c>
    </row>
    <row r="230" spans="1:9" x14ac:dyDescent="0.2">
      <c r="B230" s="8" t="s">
        <v>2240</v>
      </c>
      <c r="D230" s="9"/>
      <c r="F230" s="67" t="s">
        <v>2236</v>
      </c>
      <c r="G230" s="67"/>
      <c r="H230" s="26" t="s">
        <v>2227</v>
      </c>
      <c r="I230" s="1" t="s">
        <v>2235</v>
      </c>
    </row>
    <row r="231" spans="1:9" ht="17" thickBot="1" x14ac:dyDescent="0.25">
      <c r="B231" s="10" t="s">
        <v>2241</v>
      </c>
      <c r="C231" s="11"/>
      <c r="D231" s="13"/>
    </row>
    <row r="234" spans="1:9" ht="28" x14ac:dyDescent="0.3">
      <c r="A234" s="287" t="s">
        <v>2242</v>
      </c>
    </row>
    <row r="236" spans="1:9" x14ac:dyDescent="0.2">
      <c r="A236" s="1" t="s">
        <v>602</v>
      </c>
    </row>
    <row r="237" spans="1:9" x14ac:dyDescent="0.2">
      <c r="A237" s="1" t="s">
        <v>603</v>
      </c>
    </row>
    <row r="238" spans="1:9" x14ac:dyDescent="0.2">
      <c r="A238" s="1" t="s">
        <v>604</v>
      </c>
      <c r="I238" s="1" t="s">
        <v>605</v>
      </c>
    </row>
    <row r="239" spans="1:9" x14ac:dyDescent="0.2">
      <c r="A239" s="1" t="s">
        <v>606</v>
      </c>
    </row>
    <row r="241" spans="1:4" x14ac:dyDescent="0.2">
      <c r="A241" s="1" t="s">
        <v>607</v>
      </c>
      <c r="B241" s="1" t="s">
        <v>608</v>
      </c>
    </row>
    <row r="242" spans="1:4" x14ac:dyDescent="0.2">
      <c r="C242" s="1" t="s">
        <v>609</v>
      </c>
    </row>
    <row r="243" spans="1:4" x14ac:dyDescent="0.2">
      <c r="C243" s="1" t="s">
        <v>610</v>
      </c>
    </row>
    <row r="245" spans="1:4" x14ac:dyDescent="0.2">
      <c r="B245" s="1" t="s">
        <v>611</v>
      </c>
    </row>
    <row r="246" spans="1:4" x14ac:dyDescent="0.2">
      <c r="C246" s="1">
        <v>300</v>
      </c>
      <c r="D246" s="1" t="s">
        <v>612</v>
      </c>
    </row>
    <row r="248" spans="1:4" x14ac:dyDescent="0.2">
      <c r="A248" s="1" t="s">
        <v>613</v>
      </c>
    </row>
    <row r="249" spans="1:4" x14ac:dyDescent="0.2">
      <c r="A249" s="1" t="s">
        <v>614</v>
      </c>
    </row>
    <row r="251" spans="1:4" x14ac:dyDescent="0.2">
      <c r="B251" s="1" t="s">
        <v>615</v>
      </c>
    </row>
    <row r="252" spans="1:4" x14ac:dyDescent="0.2">
      <c r="C252" s="1" t="s">
        <v>616</v>
      </c>
    </row>
    <row r="253" spans="1:4" x14ac:dyDescent="0.2">
      <c r="C253" s="1" t="s">
        <v>617</v>
      </c>
    </row>
    <row r="255" spans="1:4" x14ac:dyDescent="0.2">
      <c r="B255" s="1" t="s">
        <v>618</v>
      </c>
      <c r="C255" s="1">
        <v>500</v>
      </c>
      <c r="D255" s="1" t="s">
        <v>619</v>
      </c>
    </row>
    <row r="256" spans="1:4" x14ac:dyDescent="0.2">
      <c r="C256" s="1">
        <v>200</v>
      </c>
      <c r="D256" s="1" t="s">
        <v>620</v>
      </c>
    </row>
    <row r="258" spans="1:7" x14ac:dyDescent="0.2">
      <c r="A258" s="3"/>
      <c r="B258" s="3"/>
      <c r="C258" s="3" t="s">
        <v>551</v>
      </c>
      <c r="E258" s="3"/>
      <c r="F258" s="3"/>
      <c r="G258" s="3" t="s">
        <v>551</v>
      </c>
    </row>
    <row r="259" spans="1:7" x14ac:dyDescent="0.2">
      <c r="A259" s="81" t="s">
        <v>552</v>
      </c>
      <c r="B259" s="3"/>
      <c r="C259" s="3"/>
      <c r="E259" s="81" t="s">
        <v>553</v>
      </c>
      <c r="F259" s="3"/>
      <c r="G259" s="3"/>
    </row>
    <row r="260" spans="1:7" x14ac:dyDescent="0.2">
      <c r="A260" s="3" t="s">
        <v>621</v>
      </c>
      <c r="B260" s="3"/>
      <c r="C260" s="3"/>
      <c r="E260" s="3" t="s">
        <v>621</v>
      </c>
      <c r="F260" s="3"/>
      <c r="G260" s="3"/>
    </row>
    <row r="261" spans="1:7" x14ac:dyDescent="0.2">
      <c r="A261" s="17"/>
      <c r="B261" s="3"/>
      <c r="C261" s="3"/>
      <c r="E261" s="3"/>
      <c r="F261" s="3"/>
      <c r="G261" s="3"/>
    </row>
    <row r="262" spans="1:7" x14ac:dyDescent="0.2">
      <c r="A262" s="3"/>
      <c r="B262" s="3"/>
      <c r="C262" s="3"/>
      <c r="E262" s="3"/>
      <c r="F262" s="3"/>
      <c r="G262" s="3"/>
    </row>
    <row r="263" spans="1:7" x14ac:dyDescent="0.2">
      <c r="A263" s="3"/>
      <c r="B263" s="3"/>
      <c r="C263" s="3"/>
      <c r="D263" s="89" t="s">
        <v>622</v>
      </c>
      <c r="E263" s="3"/>
      <c r="F263" s="3"/>
      <c r="G263" s="3"/>
    </row>
    <row r="264" spans="1:7" x14ac:dyDescent="0.2">
      <c r="A264" s="3"/>
      <c r="B264" s="3"/>
      <c r="C264" s="3"/>
      <c r="D264" s="89" t="s">
        <v>623</v>
      </c>
      <c r="E264" s="3"/>
      <c r="F264" s="3"/>
      <c r="G264" s="3"/>
    </row>
    <row r="265" spans="1:7" x14ac:dyDescent="0.2">
      <c r="A265" s="3"/>
      <c r="B265" s="3"/>
      <c r="C265" s="3"/>
      <c r="E265" s="3"/>
      <c r="F265" s="3"/>
      <c r="G265" s="3"/>
    </row>
    <row r="266" spans="1:7" x14ac:dyDescent="0.2">
      <c r="A266" s="3"/>
      <c r="B266" s="3"/>
      <c r="C266" s="3"/>
      <c r="E266" s="3"/>
      <c r="F266" s="3"/>
      <c r="G266" s="3"/>
    </row>
    <row r="267" spans="1:7" x14ac:dyDescent="0.2">
      <c r="A267" s="3" t="s">
        <v>554</v>
      </c>
      <c r="B267" s="3"/>
      <c r="C267" s="3"/>
      <c r="E267" s="3" t="s">
        <v>554</v>
      </c>
      <c r="F267" s="3"/>
      <c r="G267" s="3"/>
    </row>
    <row r="268" spans="1:7" x14ac:dyDescent="0.2">
      <c r="A268" s="3"/>
      <c r="B268" s="3"/>
      <c r="C268" s="3"/>
      <c r="E268" s="3"/>
      <c r="F268" s="3"/>
      <c r="G268" s="3"/>
    </row>
    <row r="276" spans="1:8" x14ac:dyDescent="0.2">
      <c r="A276" s="1" t="s">
        <v>624</v>
      </c>
    </row>
    <row r="277" spans="1:8" x14ac:dyDescent="0.2">
      <c r="B277" s="86"/>
      <c r="C277" s="86" t="s">
        <v>625</v>
      </c>
      <c r="D277" s="86" t="s">
        <v>574</v>
      </c>
    </row>
    <row r="278" spans="1:8" x14ac:dyDescent="0.2">
      <c r="B278" s="91" t="s">
        <v>626</v>
      </c>
      <c r="C278" s="91">
        <v>0</v>
      </c>
      <c r="D278" s="91">
        <v>800</v>
      </c>
      <c r="F278" s="1" t="s">
        <v>627</v>
      </c>
    </row>
    <row r="279" spans="1:8" x14ac:dyDescent="0.2">
      <c r="B279" s="91" t="s">
        <v>628</v>
      </c>
      <c r="C279" s="91">
        <v>600</v>
      </c>
      <c r="D279" s="91">
        <v>0</v>
      </c>
      <c r="F279" s="1" t="s">
        <v>629</v>
      </c>
    </row>
    <row r="280" spans="1:8" x14ac:dyDescent="0.2">
      <c r="B280" s="90" t="s">
        <v>630</v>
      </c>
      <c r="C280" s="90">
        <v>0</v>
      </c>
      <c r="D280" s="90">
        <v>300</v>
      </c>
      <c r="F280" s="1" t="s">
        <v>631</v>
      </c>
    </row>
    <row r="281" spans="1:8" x14ac:dyDescent="0.2">
      <c r="B281" s="90" t="s">
        <v>632</v>
      </c>
      <c r="C281" s="90">
        <v>200</v>
      </c>
      <c r="D281" s="90">
        <v>0</v>
      </c>
      <c r="F281" s="1" t="s">
        <v>633</v>
      </c>
    </row>
    <row r="282" spans="1:8" x14ac:dyDescent="0.2">
      <c r="B282" s="90" t="s">
        <v>634</v>
      </c>
      <c r="C282" s="90">
        <v>300</v>
      </c>
      <c r="D282" s="90">
        <v>0</v>
      </c>
      <c r="F282" s="1" t="s">
        <v>635</v>
      </c>
    </row>
    <row r="283" spans="1:8" x14ac:dyDescent="0.2">
      <c r="B283" s="90" t="s">
        <v>636</v>
      </c>
      <c r="C283" s="90">
        <v>0</v>
      </c>
      <c r="D283" s="90">
        <v>200</v>
      </c>
      <c r="F283" s="1" t="s">
        <v>637</v>
      </c>
    </row>
    <row r="284" spans="1:8" x14ac:dyDescent="0.2">
      <c r="B284" s="86" t="s">
        <v>638</v>
      </c>
      <c r="C284" s="86">
        <v>300</v>
      </c>
      <c r="D284" s="86">
        <v>500</v>
      </c>
      <c r="F284" s="1" t="s">
        <v>639</v>
      </c>
    </row>
    <row r="285" spans="1:8" x14ac:dyDescent="0.2">
      <c r="B285" s="86" t="s">
        <v>640</v>
      </c>
      <c r="C285" s="86">
        <v>400</v>
      </c>
      <c r="D285" s="86">
        <v>200</v>
      </c>
      <c r="F285" s="1" t="s">
        <v>641</v>
      </c>
    </row>
    <row r="287" spans="1:8" x14ac:dyDescent="0.2">
      <c r="A287" s="16" t="s">
        <v>2243</v>
      </c>
      <c r="B287" s="16"/>
      <c r="C287" s="16"/>
      <c r="D287" s="16"/>
      <c r="E287" s="16"/>
      <c r="F287" s="16"/>
      <c r="G287" s="16"/>
      <c r="H287" s="16"/>
    </row>
    <row r="288" spans="1:8" x14ac:dyDescent="0.2">
      <c r="A288" s="1" t="s">
        <v>642</v>
      </c>
    </row>
    <row r="289" spans="1:1" x14ac:dyDescent="0.2">
      <c r="A289" s="1" t="s">
        <v>643</v>
      </c>
    </row>
    <row r="290" spans="1:1" x14ac:dyDescent="0.2">
      <c r="A290" s="1" t="s">
        <v>644</v>
      </c>
    </row>
    <row r="291" spans="1:1" x14ac:dyDescent="0.2">
      <c r="A291" s="1" t="s">
        <v>645</v>
      </c>
    </row>
    <row r="293" spans="1:1" x14ac:dyDescent="0.2">
      <c r="A293" s="1" t="s">
        <v>646</v>
      </c>
    </row>
    <row r="295" spans="1:1" x14ac:dyDescent="0.2">
      <c r="A295" s="1" t="s">
        <v>2250</v>
      </c>
    </row>
    <row r="296" spans="1:1" x14ac:dyDescent="0.2">
      <c r="A296" s="1" t="s">
        <v>647</v>
      </c>
    </row>
    <row r="298" spans="1:1" x14ac:dyDescent="0.2">
      <c r="A298" s="1" t="s">
        <v>105</v>
      </c>
    </row>
    <row r="299" spans="1:1" x14ac:dyDescent="0.2">
      <c r="A299" s="1" t="s">
        <v>648</v>
      </c>
    </row>
    <row r="300" spans="1:1" x14ac:dyDescent="0.2">
      <c r="A300" s="1" t="s">
        <v>649</v>
      </c>
    </row>
    <row r="301" spans="1:1" x14ac:dyDescent="0.2">
      <c r="A301" s="1" t="s">
        <v>650</v>
      </c>
    </row>
    <row r="302" spans="1:1" x14ac:dyDescent="0.2">
      <c r="A302" s="1" t="s">
        <v>651</v>
      </c>
    </row>
    <row r="303" spans="1:1" x14ac:dyDescent="0.2">
      <c r="A303" s="1" t="s">
        <v>652</v>
      </c>
    </row>
    <row r="304" spans="1:1" x14ac:dyDescent="0.2">
      <c r="A304" s="1" t="s">
        <v>653</v>
      </c>
    </row>
    <row r="305" spans="1:8" x14ac:dyDescent="0.2">
      <c r="A305" s="1" t="s">
        <v>654</v>
      </c>
    </row>
    <row r="307" spans="1:8" x14ac:dyDescent="0.2">
      <c r="A307" s="1" t="s">
        <v>655</v>
      </c>
    </row>
    <row r="308" spans="1:8" ht="17" thickBot="1" x14ac:dyDescent="0.25"/>
    <row r="309" spans="1:8" ht="17" thickBot="1" x14ac:dyDescent="0.25">
      <c r="A309" s="72" t="s">
        <v>648</v>
      </c>
      <c r="B309" s="50"/>
      <c r="C309" s="50"/>
      <c r="D309" s="50"/>
      <c r="E309" s="50"/>
      <c r="F309" s="50"/>
      <c r="G309" s="50"/>
      <c r="H309" s="51"/>
    </row>
    <row r="311" spans="1:8" x14ac:dyDescent="0.2">
      <c r="D311" s="15" t="s">
        <v>224</v>
      </c>
      <c r="E311" s="15" t="s">
        <v>224</v>
      </c>
    </row>
    <row r="312" spans="1:8" x14ac:dyDescent="0.2">
      <c r="D312" s="15" t="s">
        <v>1902</v>
      </c>
      <c r="E312" s="15" t="s">
        <v>1901</v>
      </c>
    </row>
    <row r="313" spans="1:8" x14ac:dyDescent="0.2">
      <c r="A313" s="15"/>
      <c r="B313" s="15" t="s">
        <v>35</v>
      </c>
      <c r="C313" s="15" t="s">
        <v>30</v>
      </c>
      <c r="D313" s="15" t="s">
        <v>2194</v>
      </c>
      <c r="E313" s="15" t="s">
        <v>2246</v>
      </c>
    </row>
    <row r="314" spans="1:8" x14ac:dyDescent="0.2">
      <c r="A314" s="15" t="s">
        <v>2244</v>
      </c>
      <c r="B314" s="15">
        <f>100*20</f>
        <v>2000</v>
      </c>
      <c r="C314" s="15">
        <f>100*4</f>
        <v>400</v>
      </c>
      <c r="D314" s="15">
        <f>C314/B314</f>
        <v>0.2</v>
      </c>
      <c r="E314" s="15">
        <f>1/D314</f>
        <v>5</v>
      </c>
    </row>
    <row r="315" spans="1:8" x14ac:dyDescent="0.2">
      <c r="A315" s="15" t="s">
        <v>2245</v>
      </c>
      <c r="B315" s="15">
        <f>500*10</f>
        <v>5000</v>
      </c>
      <c r="C315" s="15">
        <f>500*1</f>
        <v>500</v>
      </c>
      <c r="D315" s="15">
        <f>C315/B315</f>
        <v>0.1</v>
      </c>
      <c r="E315" s="15">
        <f>1/D315</f>
        <v>10</v>
      </c>
    </row>
    <row r="317" spans="1:8" x14ac:dyDescent="0.2">
      <c r="A317" s="4" t="s">
        <v>2247</v>
      </c>
      <c r="E317" s="4" t="s">
        <v>2248</v>
      </c>
    </row>
    <row r="318" spans="1:8" x14ac:dyDescent="0.2">
      <c r="A318" s="4"/>
    </row>
    <row r="319" spans="1:8" x14ac:dyDescent="0.2">
      <c r="D319" s="3"/>
    </row>
    <row r="327" spans="1:1" x14ac:dyDescent="0.2">
      <c r="A327" s="4" t="s">
        <v>2249</v>
      </c>
    </row>
    <row r="330" spans="1:1" x14ac:dyDescent="0.2">
      <c r="A330" s="1" t="s">
        <v>656</v>
      </c>
    </row>
    <row r="332" spans="1:1" x14ac:dyDescent="0.2">
      <c r="A332" s="1" t="s">
        <v>657</v>
      </c>
    </row>
    <row r="333" spans="1:1" x14ac:dyDescent="0.2">
      <c r="A333" s="1" t="s">
        <v>658</v>
      </c>
    </row>
    <row r="334" spans="1:1" x14ac:dyDescent="0.2">
      <c r="A334" s="1" t="s">
        <v>659</v>
      </c>
    </row>
    <row r="336" spans="1:1" x14ac:dyDescent="0.2">
      <c r="A336" s="1" t="s">
        <v>660</v>
      </c>
    </row>
    <row r="337" spans="1:9" x14ac:dyDescent="0.2">
      <c r="A337" s="1" t="s">
        <v>661</v>
      </c>
    </row>
    <row r="338" spans="1:9" x14ac:dyDescent="0.2">
      <c r="A338" s="1" t="s">
        <v>662</v>
      </c>
    </row>
    <row r="341" spans="1:9" x14ac:dyDescent="0.2">
      <c r="A341" s="4" t="s">
        <v>663</v>
      </c>
      <c r="D341" s="1" t="s">
        <v>664</v>
      </c>
      <c r="F341" s="4" t="s">
        <v>665</v>
      </c>
      <c r="I341" s="1" t="s">
        <v>664</v>
      </c>
    </row>
    <row r="350" spans="1:9" x14ac:dyDescent="0.2">
      <c r="E350" s="3" t="s">
        <v>554</v>
      </c>
    </row>
    <row r="355" spans="1:8" ht="17" thickBot="1" x14ac:dyDescent="0.25"/>
    <row r="356" spans="1:8" ht="17" thickBot="1" x14ac:dyDescent="0.25">
      <c r="A356" s="72" t="s">
        <v>649</v>
      </c>
      <c r="B356" s="50"/>
      <c r="C356" s="50"/>
      <c r="D356" s="50"/>
      <c r="E356" s="50"/>
      <c r="F356" s="50"/>
      <c r="G356" s="50"/>
      <c r="H356" s="51"/>
    </row>
    <row r="358" spans="1:8" x14ac:dyDescent="0.2">
      <c r="A358" s="1" t="s">
        <v>2255</v>
      </c>
    </row>
    <row r="359" spans="1:8" x14ac:dyDescent="0.2">
      <c r="A359" s="1" t="s">
        <v>2256</v>
      </c>
    </row>
    <row r="360" spans="1:8" x14ac:dyDescent="0.2">
      <c r="A360" s="1" t="s">
        <v>2257</v>
      </c>
    </row>
    <row r="362" spans="1:8" x14ac:dyDescent="0.2">
      <c r="A362" s="1" t="s">
        <v>2251</v>
      </c>
    </row>
    <row r="363" spans="1:8" x14ac:dyDescent="0.2">
      <c r="B363" s="1" t="s">
        <v>2252</v>
      </c>
    </row>
    <row r="364" spans="1:8" x14ac:dyDescent="0.2">
      <c r="C364" s="1" t="s">
        <v>2253</v>
      </c>
    </row>
    <row r="365" spans="1:8" x14ac:dyDescent="0.2">
      <c r="D365" s="1" t="s">
        <v>2254</v>
      </c>
    </row>
    <row r="367" spans="1:8" x14ac:dyDescent="0.2">
      <c r="A367" s="1" t="s">
        <v>2258</v>
      </c>
    </row>
    <row r="370" spans="1:9" x14ac:dyDescent="0.2">
      <c r="A370" s="4" t="s">
        <v>663</v>
      </c>
      <c r="D370" s="1" t="s">
        <v>664</v>
      </c>
      <c r="F370" s="4" t="s">
        <v>665</v>
      </c>
      <c r="I370" s="1" t="s">
        <v>664</v>
      </c>
    </row>
    <row r="379" spans="1:9" x14ac:dyDescent="0.2">
      <c r="E379" s="3" t="s">
        <v>554</v>
      </c>
    </row>
    <row r="382" spans="1:9" x14ac:dyDescent="0.2">
      <c r="A382" s="1" t="s">
        <v>666</v>
      </c>
      <c r="G382" s="1" t="s">
        <v>665</v>
      </c>
    </row>
    <row r="383" spans="1:9" x14ac:dyDescent="0.2">
      <c r="A383" s="1" t="s">
        <v>667</v>
      </c>
      <c r="G383" s="1" t="s">
        <v>668</v>
      </c>
    </row>
    <row r="384" spans="1:9" x14ac:dyDescent="0.2">
      <c r="C384" s="1" t="s">
        <v>669</v>
      </c>
      <c r="G384" s="1" t="s">
        <v>670</v>
      </c>
    </row>
    <row r="385" spans="1:8" x14ac:dyDescent="0.2">
      <c r="G385" s="1" t="s">
        <v>671</v>
      </c>
    </row>
    <row r="386" spans="1:8" x14ac:dyDescent="0.2">
      <c r="H386" s="1" t="s">
        <v>672</v>
      </c>
    </row>
    <row r="388" spans="1:8" x14ac:dyDescent="0.2">
      <c r="A388" s="1" t="s">
        <v>673</v>
      </c>
    </row>
    <row r="389" spans="1:8" x14ac:dyDescent="0.2">
      <c r="A389" s="1" t="s">
        <v>674</v>
      </c>
    </row>
    <row r="390" spans="1:8" ht="17" thickBot="1" x14ac:dyDescent="0.25"/>
    <row r="391" spans="1:8" ht="17" thickBot="1" x14ac:dyDescent="0.25">
      <c r="A391" s="72" t="s">
        <v>2259</v>
      </c>
      <c r="B391" s="50"/>
      <c r="C391" s="50"/>
      <c r="D391" s="50"/>
      <c r="E391" s="50"/>
      <c r="F391" s="50"/>
      <c r="G391" s="50"/>
      <c r="H391" s="51"/>
    </row>
    <row r="393" spans="1:8" x14ac:dyDescent="0.2">
      <c r="A393" s="1" t="s">
        <v>2260</v>
      </c>
    </row>
    <row r="394" spans="1:8" x14ac:dyDescent="0.2">
      <c r="A394" s="1" t="s">
        <v>2261</v>
      </c>
    </row>
    <row r="396" spans="1:8" x14ac:dyDescent="0.2">
      <c r="D396" s="15" t="s">
        <v>224</v>
      </c>
      <c r="E396" s="15" t="s">
        <v>224</v>
      </c>
    </row>
    <row r="397" spans="1:8" x14ac:dyDescent="0.2">
      <c r="D397" s="15" t="s">
        <v>1902</v>
      </c>
      <c r="E397" s="15" t="s">
        <v>1901</v>
      </c>
    </row>
    <row r="398" spans="1:8" x14ac:dyDescent="0.2">
      <c r="A398" s="15"/>
      <c r="B398" s="15" t="s">
        <v>35</v>
      </c>
      <c r="C398" s="15" t="s">
        <v>30</v>
      </c>
      <c r="D398" s="15" t="s">
        <v>2194</v>
      </c>
      <c r="E398" s="15" t="s">
        <v>2246</v>
      </c>
    </row>
    <row r="399" spans="1:8" x14ac:dyDescent="0.2">
      <c r="A399" s="15" t="s">
        <v>2244</v>
      </c>
      <c r="B399" s="15">
        <f>100*20</f>
        <v>2000</v>
      </c>
      <c r="C399" s="15">
        <f>100*4</f>
        <v>400</v>
      </c>
      <c r="D399" s="15">
        <f>C399/B399</f>
        <v>0.2</v>
      </c>
      <c r="E399" s="15">
        <f>1/D399</f>
        <v>5</v>
      </c>
    </row>
    <row r="400" spans="1:8" x14ac:dyDescent="0.2">
      <c r="A400" s="15" t="s">
        <v>2245</v>
      </c>
      <c r="B400" s="15">
        <f>500*10</f>
        <v>5000</v>
      </c>
      <c r="C400" s="15">
        <f>500*1</f>
        <v>500</v>
      </c>
      <c r="D400" s="15">
        <f>C400/B400</f>
        <v>0.1</v>
      </c>
      <c r="E400" s="15">
        <f>1/D400</f>
        <v>10</v>
      </c>
    </row>
    <row r="402" spans="1:8" x14ac:dyDescent="0.2">
      <c r="A402" s="1" t="s">
        <v>2262</v>
      </c>
    </row>
    <row r="404" spans="1:8" x14ac:dyDescent="0.2">
      <c r="A404" s="1" t="s">
        <v>2263</v>
      </c>
      <c r="B404" s="1" t="s">
        <v>2264</v>
      </c>
    </row>
    <row r="405" spans="1:8" x14ac:dyDescent="0.2">
      <c r="B405" s="1" t="s">
        <v>2265</v>
      </c>
    </row>
    <row r="407" spans="1:8" ht="28" x14ac:dyDescent="0.3">
      <c r="A407" s="287" t="s">
        <v>2266</v>
      </c>
    </row>
    <row r="409" spans="1:8" x14ac:dyDescent="0.2">
      <c r="A409" s="1" t="s">
        <v>675</v>
      </c>
    </row>
    <row r="410" spans="1:8" x14ac:dyDescent="0.2">
      <c r="A410" s="1" t="s">
        <v>676</v>
      </c>
    </row>
    <row r="412" spans="1:8" x14ac:dyDescent="0.2">
      <c r="C412" s="1" t="s">
        <v>677</v>
      </c>
      <c r="D412" s="1" t="s">
        <v>678</v>
      </c>
      <c r="E412" s="1" t="s">
        <v>679</v>
      </c>
    </row>
    <row r="413" spans="1:8" x14ac:dyDescent="0.2">
      <c r="A413" s="1" t="s">
        <v>554</v>
      </c>
      <c r="B413" s="1" t="s">
        <v>575</v>
      </c>
      <c r="C413" s="1">
        <v>0.2</v>
      </c>
      <c r="D413" s="2">
        <v>0.1</v>
      </c>
      <c r="E413" s="1" t="s">
        <v>680</v>
      </c>
    </row>
    <row r="414" spans="1:8" x14ac:dyDescent="0.2">
      <c r="A414" s="1" t="s">
        <v>681</v>
      </c>
      <c r="B414" s="1" t="s">
        <v>576</v>
      </c>
      <c r="C414" s="2">
        <f>1/C413</f>
        <v>5</v>
      </c>
      <c r="D414" s="1">
        <f>1/D413</f>
        <v>10</v>
      </c>
      <c r="E414" s="1" t="s">
        <v>682</v>
      </c>
    </row>
    <row r="415" spans="1:8" ht="17" thickBot="1" x14ac:dyDescent="0.25"/>
    <row r="416" spans="1:8" x14ac:dyDescent="0.2">
      <c r="A416" s="5" t="s">
        <v>651</v>
      </c>
      <c r="B416" s="6"/>
      <c r="C416" s="6"/>
      <c r="D416" s="6"/>
      <c r="E416" s="6"/>
      <c r="F416" s="6"/>
      <c r="G416" s="6"/>
      <c r="H416" s="7"/>
    </row>
    <row r="417" spans="1:8" ht="17" thickBot="1" x14ac:dyDescent="0.25">
      <c r="A417" s="10" t="s">
        <v>2267</v>
      </c>
      <c r="B417" s="11"/>
      <c r="C417" s="11"/>
      <c r="D417" s="11"/>
      <c r="E417" s="11"/>
      <c r="F417" s="11"/>
      <c r="G417" s="11"/>
      <c r="H417" s="13"/>
    </row>
    <row r="419" spans="1:8" x14ac:dyDescent="0.2">
      <c r="D419" s="15" t="s">
        <v>224</v>
      </c>
      <c r="E419" s="15" t="s">
        <v>224</v>
      </c>
    </row>
    <row r="420" spans="1:8" ht="34" x14ac:dyDescent="0.2">
      <c r="D420" s="20" t="s">
        <v>2269</v>
      </c>
      <c r="E420" s="20" t="s">
        <v>2268</v>
      </c>
    </row>
    <row r="421" spans="1:8" x14ac:dyDescent="0.2">
      <c r="A421" s="15"/>
      <c r="B421" s="15" t="s">
        <v>35</v>
      </c>
      <c r="C421" s="15" t="s">
        <v>30</v>
      </c>
      <c r="D421" s="15" t="s">
        <v>2194</v>
      </c>
      <c r="E421" s="15" t="s">
        <v>2246</v>
      </c>
    </row>
    <row r="422" spans="1:8" x14ac:dyDescent="0.2">
      <c r="A422" s="15" t="s">
        <v>2244</v>
      </c>
      <c r="B422" s="15">
        <f>100*20</f>
        <v>2000</v>
      </c>
      <c r="C422" s="15">
        <f>100*4</f>
        <v>400</v>
      </c>
      <c r="D422" s="15">
        <f>C422/B422</f>
        <v>0.2</v>
      </c>
      <c r="E422" s="15">
        <f>1/D422</f>
        <v>5</v>
      </c>
    </row>
    <row r="423" spans="1:8" x14ac:dyDescent="0.2">
      <c r="A423" s="15" t="s">
        <v>2245</v>
      </c>
      <c r="B423" s="15">
        <f>500*10</f>
        <v>5000</v>
      </c>
      <c r="C423" s="15">
        <f>500*1</f>
        <v>500</v>
      </c>
      <c r="D423" s="15">
        <f>C423/B423</f>
        <v>0.1</v>
      </c>
      <c r="E423" s="15">
        <f>1/D423</f>
        <v>10</v>
      </c>
    </row>
    <row r="425" spans="1:8" x14ac:dyDescent="0.2">
      <c r="A425" s="1" t="s">
        <v>2270</v>
      </c>
    </row>
    <row r="426" spans="1:8" x14ac:dyDescent="0.2">
      <c r="A426" s="1" t="s">
        <v>2271</v>
      </c>
      <c r="C426" s="1" t="s">
        <v>2272</v>
      </c>
      <c r="F426" s="1" t="s">
        <v>2275</v>
      </c>
    </row>
    <row r="428" spans="1:8" x14ac:dyDescent="0.2">
      <c r="A428" s="1" t="s">
        <v>2273</v>
      </c>
    </row>
    <row r="429" spans="1:8" x14ac:dyDescent="0.2">
      <c r="A429" s="1" t="s">
        <v>2274</v>
      </c>
    </row>
    <row r="432" spans="1:8" x14ac:dyDescent="0.2">
      <c r="A432" s="4" t="s">
        <v>2247</v>
      </c>
      <c r="E432" s="4" t="s">
        <v>2248</v>
      </c>
    </row>
    <row r="433" spans="1:10" x14ac:dyDescent="0.2">
      <c r="A433" s="4"/>
    </row>
    <row r="434" spans="1:10" x14ac:dyDescent="0.2">
      <c r="D434" s="3"/>
    </row>
    <row r="442" spans="1:10" ht="17" thickBot="1" x14ac:dyDescent="0.25">
      <c r="C442" s="86"/>
      <c r="D442" s="86" t="s">
        <v>2276</v>
      </c>
      <c r="E442" s="86" t="s">
        <v>2277</v>
      </c>
    </row>
    <row r="443" spans="1:10" x14ac:dyDescent="0.2">
      <c r="C443" s="86" t="s">
        <v>2278</v>
      </c>
      <c r="D443" s="86">
        <v>400</v>
      </c>
      <c r="E443" s="288"/>
      <c r="F443" s="392" t="s">
        <v>2281</v>
      </c>
      <c r="G443" s="393"/>
      <c r="H443" s="393"/>
      <c r="I443" s="393"/>
      <c r="J443" s="394"/>
    </row>
    <row r="444" spans="1:10" ht="17" thickBot="1" x14ac:dyDescent="0.25">
      <c r="C444" s="289" t="s">
        <v>2279</v>
      </c>
      <c r="D444" s="290"/>
      <c r="E444" s="277">
        <v>5000</v>
      </c>
      <c r="F444" s="395"/>
      <c r="G444" s="396"/>
      <c r="H444" s="396"/>
      <c r="I444" s="396"/>
      <c r="J444" s="397"/>
    </row>
    <row r="445" spans="1:10" ht="17" thickBot="1" x14ac:dyDescent="0.25">
      <c r="C445" s="86" t="s">
        <v>2283</v>
      </c>
      <c r="D445" s="291">
        <f>400-1/6*1000</f>
        <v>233.33333333333334</v>
      </c>
      <c r="E445" s="291">
        <f>833.33-1/6*1000</f>
        <v>666.66333333333341</v>
      </c>
      <c r="F445" s="1" t="s">
        <v>2284</v>
      </c>
    </row>
    <row r="446" spans="1:10" ht="17" thickBot="1" x14ac:dyDescent="0.25">
      <c r="C446" s="86" t="s">
        <v>2280</v>
      </c>
      <c r="D446" s="86">
        <v>1000</v>
      </c>
      <c r="E446" s="86">
        <v>1000</v>
      </c>
      <c r="F446" s="50" t="s">
        <v>2282</v>
      </c>
      <c r="G446" s="50"/>
      <c r="H446" s="50"/>
      <c r="I446" s="50"/>
      <c r="J446" s="51"/>
    </row>
    <row r="447" spans="1:10" x14ac:dyDescent="0.2">
      <c r="C447" s="86" t="s">
        <v>2285</v>
      </c>
      <c r="D447" s="291">
        <f>D443-D445</f>
        <v>166.66666666666666</v>
      </c>
      <c r="E447" s="86"/>
      <c r="F447" s="1" t="s">
        <v>2286</v>
      </c>
    </row>
    <row r="448" spans="1:10" x14ac:dyDescent="0.2">
      <c r="C448" s="86" t="s">
        <v>2287</v>
      </c>
      <c r="D448" s="86"/>
      <c r="E448" s="86">
        <f>E444-E446</f>
        <v>4000</v>
      </c>
    </row>
    <row r="466" spans="1:8" x14ac:dyDescent="0.2">
      <c r="A466" s="1" t="s">
        <v>683</v>
      </c>
    </row>
    <row r="467" spans="1:8" x14ac:dyDescent="0.2">
      <c r="A467" s="1" t="s">
        <v>684</v>
      </c>
    </row>
    <row r="468" spans="1:8" x14ac:dyDescent="0.2">
      <c r="A468" s="1" t="s">
        <v>685</v>
      </c>
    </row>
    <row r="469" spans="1:8" x14ac:dyDescent="0.2">
      <c r="A469" s="1" t="s">
        <v>686</v>
      </c>
    </row>
    <row r="470" spans="1:8" x14ac:dyDescent="0.2">
      <c r="A470" s="1" t="s">
        <v>687</v>
      </c>
    </row>
    <row r="472" spans="1:8" x14ac:dyDescent="0.2">
      <c r="A472" s="1" t="s">
        <v>688</v>
      </c>
    </row>
    <row r="473" spans="1:8" x14ac:dyDescent="0.2">
      <c r="A473" s="1" t="s">
        <v>689</v>
      </c>
    </row>
    <row r="474" spans="1:8" x14ac:dyDescent="0.2">
      <c r="A474" s="1" t="s">
        <v>690</v>
      </c>
    </row>
    <row r="475" spans="1:8" x14ac:dyDescent="0.2">
      <c r="A475" s="1" t="s">
        <v>691</v>
      </c>
    </row>
    <row r="476" spans="1:8" x14ac:dyDescent="0.2">
      <c r="A476" s="1" t="s">
        <v>692</v>
      </c>
    </row>
    <row r="478" spans="1:8" x14ac:dyDescent="0.2">
      <c r="A478" s="1" t="s">
        <v>693</v>
      </c>
    </row>
    <row r="479" spans="1:8" x14ac:dyDescent="0.2">
      <c r="A479" s="1" t="s">
        <v>694</v>
      </c>
    </row>
    <row r="480" spans="1:8" x14ac:dyDescent="0.2">
      <c r="A480" s="1" t="s">
        <v>695</v>
      </c>
      <c r="F480" s="87">
        <f>5000/6</f>
        <v>833.33333333333337</v>
      </c>
      <c r="G480" s="1" t="s">
        <v>696</v>
      </c>
      <c r="H480" s="1" t="s">
        <v>697</v>
      </c>
    </row>
    <row r="481" spans="1:9" x14ac:dyDescent="0.2">
      <c r="A481" s="1" t="s">
        <v>698</v>
      </c>
    </row>
    <row r="483" spans="1:9" x14ac:dyDescent="0.2">
      <c r="A483" s="4" t="s">
        <v>663</v>
      </c>
      <c r="D483" s="1" t="s">
        <v>664</v>
      </c>
      <c r="F483" s="4" t="s">
        <v>665</v>
      </c>
      <c r="I483" s="1" t="s">
        <v>664</v>
      </c>
    </row>
    <row r="492" spans="1:9" x14ac:dyDescent="0.2">
      <c r="E492" s="3" t="s">
        <v>554</v>
      </c>
    </row>
    <row r="495" spans="1:9" x14ac:dyDescent="0.2">
      <c r="A495" s="1" t="s">
        <v>699</v>
      </c>
    </row>
    <row r="496" spans="1:9" x14ac:dyDescent="0.2">
      <c r="A496" s="1" t="s">
        <v>700</v>
      </c>
    </row>
    <row r="497" spans="1:9" x14ac:dyDescent="0.2">
      <c r="A497" s="1" t="s">
        <v>701</v>
      </c>
    </row>
    <row r="499" spans="1:9" x14ac:dyDescent="0.2">
      <c r="A499" s="1" t="s">
        <v>702</v>
      </c>
      <c r="G499" s="1" t="s">
        <v>703</v>
      </c>
    </row>
    <row r="500" spans="1:9" x14ac:dyDescent="0.2">
      <c r="A500" s="1" t="s">
        <v>704</v>
      </c>
      <c r="G500" s="1" t="s">
        <v>705</v>
      </c>
    </row>
    <row r="501" spans="1:9" x14ac:dyDescent="0.2">
      <c r="A501" s="1" t="s">
        <v>706</v>
      </c>
      <c r="G501" s="1" t="s">
        <v>707</v>
      </c>
    </row>
    <row r="502" spans="1:9" x14ac:dyDescent="0.2">
      <c r="A502" s="87">
        <f>400-1000/6</f>
        <v>233.33333333333334</v>
      </c>
      <c r="C502" s="1" t="s">
        <v>708</v>
      </c>
      <c r="G502" s="87">
        <f>833.33-1000/6</f>
        <v>666.66333333333341</v>
      </c>
      <c r="I502" s="1" t="s">
        <v>709</v>
      </c>
    </row>
    <row r="503" spans="1:9" x14ac:dyDescent="0.2">
      <c r="C503" s="1" t="s">
        <v>710</v>
      </c>
    </row>
    <row r="505" spans="1:9" x14ac:dyDescent="0.2">
      <c r="A505" s="1" t="s">
        <v>711</v>
      </c>
      <c r="G505" s="1" t="s">
        <v>711</v>
      </c>
    </row>
    <row r="506" spans="1:9" x14ac:dyDescent="0.2">
      <c r="A506" s="1" t="s">
        <v>712</v>
      </c>
      <c r="G506" s="1" t="s">
        <v>713</v>
      </c>
    </row>
    <row r="507" spans="1:9" ht="17" thickBot="1" x14ac:dyDescent="0.25"/>
    <row r="508" spans="1:9" ht="17" thickBot="1" x14ac:dyDescent="0.25">
      <c r="A508" s="72" t="s">
        <v>714</v>
      </c>
      <c r="B508" s="50"/>
      <c r="C508" s="50"/>
      <c r="D508" s="50"/>
      <c r="E508" s="50"/>
      <c r="F508" s="50"/>
      <c r="G508" s="50"/>
      <c r="H508" s="51"/>
    </row>
    <row r="510" spans="1:9" x14ac:dyDescent="0.2">
      <c r="A510" s="1" t="s">
        <v>715</v>
      </c>
    </row>
    <row r="511" spans="1:9" x14ac:dyDescent="0.2">
      <c r="A511" s="1" t="s">
        <v>716</v>
      </c>
    </row>
    <row r="512" spans="1:9" x14ac:dyDescent="0.2">
      <c r="D512" s="1" t="s">
        <v>717</v>
      </c>
      <c r="F512" s="1" t="s">
        <v>718</v>
      </c>
    </row>
    <row r="513" spans="1:6" x14ac:dyDescent="0.2">
      <c r="D513" s="1" t="s">
        <v>719</v>
      </c>
      <c r="F513" s="1" t="s">
        <v>720</v>
      </c>
    </row>
    <row r="515" spans="1:6" x14ac:dyDescent="0.2">
      <c r="A515" s="1" t="s">
        <v>721</v>
      </c>
    </row>
    <row r="516" spans="1:6" x14ac:dyDescent="0.2">
      <c r="A516" s="1" t="s">
        <v>722</v>
      </c>
    </row>
    <row r="517" spans="1:6" x14ac:dyDescent="0.2">
      <c r="A517" s="1" t="s">
        <v>723</v>
      </c>
    </row>
    <row r="518" spans="1:6" x14ac:dyDescent="0.2">
      <c r="A518" s="1" t="s">
        <v>724</v>
      </c>
    </row>
    <row r="520" spans="1:6" x14ac:dyDescent="0.2">
      <c r="C520" s="1" t="s">
        <v>677</v>
      </c>
      <c r="D520" s="1" t="s">
        <v>678</v>
      </c>
    </row>
    <row r="521" spans="1:6" x14ac:dyDescent="0.2">
      <c r="A521" s="1" t="s">
        <v>554</v>
      </c>
      <c r="B521" s="1" t="s">
        <v>575</v>
      </c>
      <c r="C521" s="1">
        <v>0.2</v>
      </c>
      <c r="D521" s="1">
        <v>0.1</v>
      </c>
    </row>
    <row r="522" spans="1:6" x14ac:dyDescent="0.2">
      <c r="A522" s="1" t="s">
        <v>681</v>
      </c>
      <c r="B522" s="1" t="s">
        <v>576</v>
      </c>
      <c r="C522" s="1">
        <f>1/C521</f>
        <v>5</v>
      </c>
      <c r="D522" s="1">
        <f>1/D521</f>
        <v>10</v>
      </c>
    </row>
    <row r="524" spans="1:6" x14ac:dyDescent="0.2">
      <c r="A524" s="1" t="s">
        <v>725</v>
      </c>
    </row>
    <row r="525" spans="1:6" x14ac:dyDescent="0.2">
      <c r="A525" s="1" t="s">
        <v>726</v>
      </c>
    </row>
    <row r="526" spans="1:6" x14ac:dyDescent="0.2">
      <c r="A526" s="1" t="s">
        <v>727</v>
      </c>
    </row>
    <row r="527" spans="1:6" x14ac:dyDescent="0.2">
      <c r="C527" s="1" t="s">
        <v>728</v>
      </c>
      <c r="D527" s="1" t="s">
        <v>729</v>
      </c>
    </row>
    <row r="528" spans="1:6" x14ac:dyDescent="0.2">
      <c r="C528" s="1" t="s">
        <v>730</v>
      </c>
      <c r="D528" s="1" t="s">
        <v>731</v>
      </c>
    </row>
    <row r="530" spans="1:6" x14ac:dyDescent="0.2">
      <c r="A530" s="4"/>
      <c r="D530" s="1" t="s">
        <v>664</v>
      </c>
    </row>
    <row r="532" spans="1:6" x14ac:dyDescent="0.2">
      <c r="F532" s="1" t="s">
        <v>732</v>
      </c>
    </row>
    <row r="533" spans="1:6" x14ac:dyDescent="0.2">
      <c r="F533" s="1" t="s">
        <v>733</v>
      </c>
    </row>
    <row r="534" spans="1:6" x14ac:dyDescent="0.2">
      <c r="F534" s="1" t="s">
        <v>734</v>
      </c>
    </row>
    <row r="535" spans="1:6" x14ac:dyDescent="0.2">
      <c r="F535" s="1" t="s">
        <v>735</v>
      </c>
    </row>
    <row r="536" spans="1:6" x14ac:dyDescent="0.2">
      <c r="F536" s="1" t="s">
        <v>736</v>
      </c>
    </row>
    <row r="537" spans="1:6" x14ac:dyDescent="0.2">
      <c r="F537" s="1" t="s">
        <v>737</v>
      </c>
    </row>
    <row r="538" spans="1:6" x14ac:dyDescent="0.2">
      <c r="F538" s="1" t="s">
        <v>738</v>
      </c>
    </row>
    <row r="540" spans="1:6" x14ac:dyDescent="0.2">
      <c r="F540" s="1" t="s">
        <v>739</v>
      </c>
    </row>
    <row r="541" spans="1:6" x14ac:dyDescent="0.2">
      <c r="F541" s="1" t="s">
        <v>740</v>
      </c>
    </row>
    <row r="542" spans="1:6" x14ac:dyDescent="0.2">
      <c r="F542" s="1" t="s">
        <v>741</v>
      </c>
    </row>
    <row r="543" spans="1:6" x14ac:dyDescent="0.2">
      <c r="F543" s="1" t="s">
        <v>742</v>
      </c>
    </row>
    <row r="545" spans="6:6" x14ac:dyDescent="0.2">
      <c r="F545" s="1" t="s">
        <v>743</v>
      </c>
    </row>
    <row r="546" spans="6:6" x14ac:dyDescent="0.2">
      <c r="F546" s="1" t="s">
        <v>744</v>
      </c>
    </row>
    <row r="547" spans="6:6" x14ac:dyDescent="0.2">
      <c r="F547" s="1" t="s">
        <v>745</v>
      </c>
    </row>
    <row r="548" spans="6:6" x14ac:dyDescent="0.2">
      <c r="F548" s="1" t="s">
        <v>746</v>
      </c>
    </row>
  </sheetData>
  <mergeCells count="1">
    <mergeCell ref="F443:J444"/>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F6AC46-73D4-CA4B-96AA-E34AD927E74A}">
  <dimension ref="A1:K593"/>
  <sheetViews>
    <sheetView rightToLeft="1" zoomScale="91" zoomScaleNormal="350" workbookViewId="0">
      <selection activeCell="J31" sqref="J31"/>
    </sheetView>
  </sheetViews>
  <sheetFormatPr baseColWidth="10" defaultColWidth="10.83203125" defaultRowHeight="16" x14ac:dyDescent="0.2"/>
  <cols>
    <col min="1" max="16384" width="10.83203125" style="1"/>
  </cols>
  <sheetData>
    <row r="1" spans="1:8" x14ac:dyDescent="0.2">
      <c r="A1" s="4" t="s">
        <v>3397</v>
      </c>
      <c r="B1" s="4"/>
      <c r="C1" s="4"/>
      <c r="D1" s="4"/>
      <c r="E1" s="4"/>
      <c r="F1" s="4"/>
      <c r="G1" s="14"/>
      <c r="H1" s="14"/>
    </row>
    <row r="4" spans="1:8" ht="17" thickBot="1" x14ac:dyDescent="0.25"/>
    <row r="5" spans="1:8" x14ac:dyDescent="0.2">
      <c r="A5" s="12" t="s">
        <v>747</v>
      </c>
      <c r="B5" s="6"/>
      <c r="C5" s="6"/>
      <c r="D5" s="6"/>
      <c r="E5" s="6"/>
      <c r="F5" s="6"/>
      <c r="G5" s="6"/>
      <c r="H5" s="7"/>
    </row>
    <row r="6" spans="1:8" x14ac:dyDescent="0.2">
      <c r="A6" s="8" t="s">
        <v>748</v>
      </c>
      <c r="H6" s="9"/>
    </row>
    <row r="7" spans="1:8" x14ac:dyDescent="0.2">
      <c r="A7" s="8" t="s">
        <v>749</v>
      </c>
      <c r="H7" s="9"/>
    </row>
    <row r="8" spans="1:8" x14ac:dyDescent="0.2">
      <c r="A8" s="8" t="s">
        <v>750</v>
      </c>
      <c r="H8" s="9"/>
    </row>
    <row r="9" spans="1:8" x14ac:dyDescent="0.2">
      <c r="A9" s="8" t="s">
        <v>751</v>
      </c>
      <c r="H9" s="9"/>
    </row>
    <row r="10" spans="1:8" x14ac:dyDescent="0.2">
      <c r="A10" s="8" t="s">
        <v>752</v>
      </c>
      <c r="H10" s="9"/>
    </row>
    <row r="11" spans="1:8" ht="17" thickBot="1" x14ac:dyDescent="0.25">
      <c r="A11" s="10" t="s">
        <v>753</v>
      </c>
      <c r="B11" s="11"/>
      <c r="C11" s="11"/>
      <c r="D11" s="11"/>
      <c r="E11" s="11"/>
      <c r="F11" s="11"/>
      <c r="G11" s="11"/>
      <c r="H11" s="13"/>
    </row>
    <row r="12" spans="1:8" ht="17" thickBot="1" x14ac:dyDescent="0.25"/>
    <row r="13" spans="1:8" x14ac:dyDescent="0.2">
      <c r="A13" s="12" t="s">
        <v>754</v>
      </c>
      <c r="B13" s="6"/>
      <c r="C13" s="6"/>
      <c r="D13" s="6"/>
      <c r="E13" s="6"/>
      <c r="F13" s="6"/>
      <c r="G13" s="6"/>
      <c r="H13" s="7"/>
    </row>
    <row r="14" spans="1:8" x14ac:dyDescent="0.2">
      <c r="A14" s="8" t="s">
        <v>755</v>
      </c>
      <c r="H14" s="9"/>
    </row>
    <row r="15" spans="1:8" x14ac:dyDescent="0.2">
      <c r="A15" s="8" t="s">
        <v>756</v>
      </c>
      <c r="H15" s="9"/>
    </row>
    <row r="16" spans="1:8" x14ac:dyDescent="0.2">
      <c r="A16" s="8" t="s">
        <v>757</v>
      </c>
      <c r="H16" s="9"/>
    </row>
    <row r="17" spans="1:8" x14ac:dyDescent="0.2">
      <c r="A17" s="8" t="s">
        <v>758</v>
      </c>
      <c r="H17" s="9"/>
    </row>
    <row r="18" spans="1:8" x14ac:dyDescent="0.2">
      <c r="A18" s="8" t="s">
        <v>759</v>
      </c>
      <c r="H18" s="9"/>
    </row>
    <row r="19" spans="1:8" x14ac:dyDescent="0.2">
      <c r="A19" s="8" t="s">
        <v>760</v>
      </c>
      <c r="H19" s="9"/>
    </row>
    <row r="20" spans="1:8" x14ac:dyDescent="0.2">
      <c r="A20" s="8" t="s">
        <v>761</v>
      </c>
      <c r="H20" s="9"/>
    </row>
    <row r="21" spans="1:8" x14ac:dyDescent="0.2">
      <c r="A21" s="8" t="s">
        <v>762</v>
      </c>
      <c r="H21" s="9"/>
    </row>
    <row r="22" spans="1:8" x14ac:dyDescent="0.2">
      <c r="A22" s="8" t="s">
        <v>763</v>
      </c>
      <c r="H22" s="9"/>
    </row>
    <row r="23" spans="1:8" x14ac:dyDescent="0.2">
      <c r="A23" s="8" t="s">
        <v>764</v>
      </c>
      <c r="H23" s="9"/>
    </row>
    <row r="24" spans="1:8" x14ac:dyDescent="0.2">
      <c r="A24" s="8" t="s">
        <v>765</v>
      </c>
      <c r="H24" s="9"/>
    </row>
    <row r="25" spans="1:8" ht="17" thickBot="1" x14ac:dyDescent="0.25">
      <c r="A25" s="10" t="s">
        <v>766</v>
      </c>
      <c r="B25" s="11"/>
      <c r="C25" s="11"/>
      <c r="D25" s="11"/>
      <c r="E25" s="11"/>
      <c r="F25" s="11"/>
      <c r="G25" s="11"/>
      <c r="H25" s="13"/>
    </row>
    <row r="27" spans="1:8" x14ac:dyDescent="0.2">
      <c r="A27" s="2" t="s">
        <v>767</v>
      </c>
      <c r="B27" s="2"/>
      <c r="C27" s="2"/>
      <c r="D27" s="2"/>
      <c r="E27" s="2"/>
      <c r="F27" s="2"/>
      <c r="G27" s="2"/>
      <c r="H27" s="2"/>
    </row>
    <row r="28" spans="1:8" x14ac:dyDescent="0.2">
      <c r="A28" s="1" t="s">
        <v>768</v>
      </c>
    </row>
    <row r="29" spans="1:8" x14ac:dyDescent="0.2">
      <c r="A29" s="1" t="s">
        <v>769</v>
      </c>
    </row>
    <row r="30" spans="1:8" x14ac:dyDescent="0.2">
      <c r="A30" s="1" t="s">
        <v>770</v>
      </c>
    </row>
    <row r="32" spans="1:8" ht="17" thickBot="1" x14ac:dyDescent="0.25">
      <c r="B32" s="1" t="s">
        <v>771</v>
      </c>
      <c r="D32" s="109"/>
      <c r="E32" s="109" t="s">
        <v>772</v>
      </c>
      <c r="F32" s="109"/>
      <c r="G32" s="109"/>
      <c r="H32" s="109"/>
    </row>
    <row r="33" spans="1:10" x14ac:dyDescent="0.2">
      <c r="B33" s="1" t="s">
        <v>488</v>
      </c>
      <c r="C33" s="1" t="s">
        <v>773</v>
      </c>
      <c r="D33" s="109"/>
      <c r="E33" s="109" t="s">
        <v>488</v>
      </c>
      <c r="F33" s="109" t="s">
        <v>773</v>
      </c>
      <c r="G33" s="109"/>
      <c r="H33" s="272" t="s">
        <v>2288</v>
      </c>
      <c r="I33" s="6"/>
      <c r="J33" s="7"/>
    </row>
    <row r="34" spans="1:10" x14ac:dyDescent="0.2">
      <c r="B34" s="1">
        <v>1</v>
      </c>
      <c r="C34" s="1">
        <v>15</v>
      </c>
      <c r="E34" s="1">
        <v>1</v>
      </c>
      <c r="F34" s="1">
        <v>20</v>
      </c>
      <c r="H34" s="8" t="s">
        <v>2289</v>
      </c>
      <c r="J34" s="9"/>
    </row>
    <row r="35" spans="1:10" x14ac:dyDescent="0.2">
      <c r="B35" s="1">
        <f>B34+1</f>
        <v>2</v>
      </c>
      <c r="C35" s="1">
        <v>27</v>
      </c>
      <c r="E35" s="1">
        <f>E34+1</f>
        <v>2</v>
      </c>
      <c r="F35" s="1">
        <v>35</v>
      </c>
      <c r="H35" s="8" t="s">
        <v>2290</v>
      </c>
      <c r="J35" s="9"/>
    </row>
    <row r="36" spans="1:10" x14ac:dyDescent="0.2">
      <c r="B36" s="1">
        <f t="shared" ref="B36:B40" si="0">B35+1</f>
        <v>3</v>
      </c>
      <c r="C36" s="1">
        <v>37</v>
      </c>
      <c r="E36" s="1">
        <f t="shared" ref="E36:E40" si="1">E35+1</f>
        <v>3</v>
      </c>
      <c r="F36" s="1">
        <v>43</v>
      </c>
      <c r="H36" s="8" t="s">
        <v>2291</v>
      </c>
      <c r="J36" s="9"/>
    </row>
    <row r="37" spans="1:10" x14ac:dyDescent="0.2">
      <c r="B37" s="1">
        <f t="shared" si="0"/>
        <v>4</v>
      </c>
      <c r="C37" s="1">
        <v>44</v>
      </c>
      <c r="E37" s="1">
        <f t="shared" si="1"/>
        <v>4</v>
      </c>
      <c r="F37" s="1">
        <v>48</v>
      </c>
      <c r="H37" s="8" t="s">
        <v>2292</v>
      </c>
      <c r="J37" s="9"/>
    </row>
    <row r="38" spans="1:10" x14ac:dyDescent="0.2">
      <c r="B38" s="1">
        <f t="shared" si="0"/>
        <v>5</v>
      </c>
      <c r="C38" s="1">
        <v>49</v>
      </c>
      <c r="E38" s="1">
        <f t="shared" si="1"/>
        <v>5</v>
      </c>
      <c r="F38" s="1">
        <v>50</v>
      </c>
      <c r="H38" s="8" t="s">
        <v>2293</v>
      </c>
      <c r="J38" s="9"/>
    </row>
    <row r="39" spans="1:10" ht="17" thickBot="1" x14ac:dyDescent="0.25">
      <c r="B39" s="1">
        <f t="shared" si="0"/>
        <v>6</v>
      </c>
      <c r="C39" s="1">
        <v>51</v>
      </c>
      <c r="E39" s="1">
        <f t="shared" si="1"/>
        <v>6</v>
      </c>
      <c r="F39" s="1">
        <v>50</v>
      </c>
      <c r="H39" s="10" t="s">
        <v>2294</v>
      </c>
      <c r="I39" s="11"/>
      <c r="J39" s="13"/>
    </row>
    <row r="40" spans="1:10" x14ac:dyDescent="0.2">
      <c r="B40" s="1">
        <f t="shared" si="0"/>
        <v>7</v>
      </c>
      <c r="C40" s="1">
        <v>52</v>
      </c>
      <c r="E40" s="1">
        <f t="shared" si="1"/>
        <v>7</v>
      </c>
      <c r="F40" s="1">
        <v>49</v>
      </c>
    </row>
    <row r="42" spans="1:10" ht="34" customHeight="1" x14ac:dyDescent="0.2">
      <c r="A42" s="408" t="s">
        <v>2306</v>
      </c>
      <c r="B42" s="408"/>
      <c r="C42" s="408"/>
      <c r="D42" s="408"/>
      <c r="E42" s="408"/>
      <c r="F42" s="408"/>
      <c r="G42" s="408"/>
      <c r="H42" s="408"/>
      <c r="I42" s="1" t="s">
        <v>2295</v>
      </c>
    </row>
    <row r="43" spans="1:10" ht="17" thickBot="1" x14ac:dyDescent="0.25">
      <c r="B43" s="406" t="s">
        <v>771</v>
      </c>
      <c r="C43" s="406"/>
      <c r="D43" s="406"/>
      <c r="E43" s="407" t="s">
        <v>772</v>
      </c>
      <c r="F43" s="407"/>
      <c r="G43" s="407"/>
      <c r="I43" s="1" t="s">
        <v>2296</v>
      </c>
    </row>
    <row r="44" spans="1:10" x14ac:dyDescent="0.2">
      <c r="C44" s="3" t="s">
        <v>774</v>
      </c>
      <c r="D44" s="94" t="s">
        <v>775</v>
      </c>
      <c r="F44" s="3" t="s">
        <v>774</v>
      </c>
      <c r="G44" s="94" t="s">
        <v>775</v>
      </c>
      <c r="I44" s="1" t="s">
        <v>2297</v>
      </c>
    </row>
    <row r="45" spans="1:10" x14ac:dyDescent="0.2">
      <c r="B45" s="3" t="s">
        <v>488</v>
      </c>
      <c r="C45" s="3" t="s">
        <v>773</v>
      </c>
      <c r="D45" s="95" t="s">
        <v>776</v>
      </c>
      <c r="E45" s="3" t="s">
        <v>488</v>
      </c>
      <c r="F45" s="3" t="s">
        <v>773</v>
      </c>
      <c r="G45" s="95" t="s">
        <v>776</v>
      </c>
      <c r="I45" s="1" t="s">
        <v>2298</v>
      </c>
    </row>
    <row r="46" spans="1:10" x14ac:dyDescent="0.2">
      <c r="B46" s="3">
        <v>1</v>
      </c>
      <c r="C46" s="3">
        <v>15</v>
      </c>
      <c r="D46" s="99">
        <f>C46</f>
        <v>15</v>
      </c>
      <c r="E46" s="3">
        <v>1</v>
      </c>
      <c r="F46" s="3">
        <v>20</v>
      </c>
      <c r="G46" s="99">
        <f>F46</f>
        <v>20</v>
      </c>
    </row>
    <row r="47" spans="1:10" x14ac:dyDescent="0.2">
      <c r="B47" s="102">
        <f>B46+1</f>
        <v>2</v>
      </c>
      <c r="C47" s="102">
        <v>27</v>
      </c>
      <c r="D47" s="99">
        <f>C47-C46</f>
        <v>12</v>
      </c>
      <c r="E47" s="102">
        <f>E46+1</f>
        <v>2</v>
      </c>
      <c r="F47" s="102">
        <v>35</v>
      </c>
      <c r="G47" s="99">
        <f>F47-F46</f>
        <v>15</v>
      </c>
    </row>
    <row r="48" spans="1:10" x14ac:dyDescent="0.2">
      <c r="B48" s="102">
        <f t="shared" ref="B48:B52" si="2">B47+1</f>
        <v>3</v>
      </c>
      <c r="C48" s="102">
        <v>37</v>
      </c>
      <c r="D48" s="99">
        <f>C48-C47</f>
        <v>10</v>
      </c>
      <c r="E48" s="102">
        <f t="shared" ref="E48:E52" si="3">E47+1</f>
        <v>3</v>
      </c>
      <c r="F48" s="102">
        <v>43</v>
      </c>
      <c r="G48" s="99">
        <f t="shared" ref="G48:G52" si="4">F48-F47</f>
        <v>8</v>
      </c>
    </row>
    <row r="49" spans="1:9" x14ac:dyDescent="0.2">
      <c r="B49" s="102">
        <f t="shared" si="2"/>
        <v>4</v>
      </c>
      <c r="C49" s="102">
        <v>44</v>
      </c>
      <c r="D49" s="99">
        <f t="shared" ref="D49:D52" si="5">C49-C48</f>
        <v>7</v>
      </c>
      <c r="E49" s="102">
        <f t="shared" si="3"/>
        <v>4</v>
      </c>
      <c r="F49" s="102">
        <v>48</v>
      </c>
      <c r="G49" s="99">
        <f t="shared" si="4"/>
        <v>5</v>
      </c>
    </row>
    <row r="50" spans="1:9" x14ac:dyDescent="0.2">
      <c r="B50" s="102">
        <f t="shared" si="2"/>
        <v>5</v>
      </c>
      <c r="C50" s="102">
        <v>49</v>
      </c>
      <c r="D50" s="99">
        <f t="shared" si="5"/>
        <v>5</v>
      </c>
      <c r="E50" s="102">
        <f t="shared" si="3"/>
        <v>5</v>
      </c>
      <c r="F50" s="102">
        <v>50</v>
      </c>
      <c r="G50" s="99">
        <f t="shared" si="4"/>
        <v>2</v>
      </c>
      <c r="I50" s="1" t="s">
        <v>2299</v>
      </c>
    </row>
    <row r="51" spans="1:9" x14ac:dyDescent="0.2">
      <c r="B51" s="102">
        <f t="shared" si="2"/>
        <v>6</v>
      </c>
      <c r="C51" s="102">
        <v>51</v>
      </c>
      <c r="D51" s="99">
        <f t="shared" si="5"/>
        <v>2</v>
      </c>
      <c r="E51" s="102">
        <f t="shared" si="3"/>
        <v>6</v>
      </c>
      <c r="F51" s="102">
        <v>50</v>
      </c>
      <c r="G51" s="99">
        <f t="shared" si="4"/>
        <v>0</v>
      </c>
      <c r="I51" s="1" t="s">
        <v>2300</v>
      </c>
    </row>
    <row r="52" spans="1:9" ht="17" thickBot="1" x14ac:dyDescent="0.25">
      <c r="B52" s="102">
        <f t="shared" si="2"/>
        <v>7</v>
      </c>
      <c r="C52" s="102">
        <v>52</v>
      </c>
      <c r="D52" s="100">
        <f t="shared" si="5"/>
        <v>1</v>
      </c>
      <c r="E52" s="102">
        <f t="shared" si="3"/>
        <v>7</v>
      </c>
      <c r="F52" s="102">
        <v>49</v>
      </c>
      <c r="G52" s="100">
        <f t="shared" si="4"/>
        <v>-1</v>
      </c>
      <c r="I52" s="1" t="s">
        <v>2301</v>
      </c>
    </row>
    <row r="53" spans="1:9" x14ac:dyDescent="0.2">
      <c r="I53" s="1" t="s">
        <v>2302</v>
      </c>
    </row>
    <row r="54" spans="1:9" x14ac:dyDescent="0.2">
      <c r="A54" s="1" t="s">
        <v>777</v>
      </c>
    </row>
    <row r="55" spans="1:9" x14ac:dyDescent="0.2">
      <c r="A55" s="1" t="s">
        <v>778</v>
      </c>
    </row>
    <row r="56" spans="1:9" x14ac:dyDescent="0.2">
      <c r="A56" s="1" t="s">
        <v>779</v>
      </c>
    </row>
    <row r="57" spans="1:9" x14ac:dyDescent="0.2">
      <c r="A57" s="1" t="s">
        <v>780</v>
      </c>
    </row>
    <row r="58" spans="1:9" x14ac:dyDescent="0.2">
      <c r="A58" s="1" t="s">
        <v>781</v>
      </c>
    </row>
    <row r="59" spans="1:9" x14ac:dyDescent="0.2">
      <c r="A59" s="1" t="s">
        <v>782</v>
      </c>
    </row>
    <row r="60" spans="1:9" x14ac:dyDescent="0.2">
      <c r="A60" s="1" t="s">
        <v>783</v>
      </c>
    </row>
    <row r="62" spans="1:9" x14ac:dyDescent="0.2">
      <c r="A62" s="92" t="s">
        <v>784</v>
      </c>
      <c r="B62" s="92"/>
      <c r="C62" s="92"/>
      <c r="D62" s="92"/>
      <c r="E62" s="92"/>
      <c r="F62" s="92"/>
      <c r="G62" s="92"/>
      <c r="H62" s="92"/>
    </row>
    <row r="63" spans="1:9" ht="17" thickBot="1" x14ac:dyDescent="0.25">
      <c r="A63" s="295" t="s">
        <v>2305</v>
      </c>
      <c r="B63" s="295"/>
      <c r="C63" s="295"/>
      <c r="D63" s="295"/>
      <c r="E63" s="295"/>
      <c r="F63" s="295"/>
      <c r="G63" s="295"/>
      <c r="H63" s="295"/>
    </row>
    <row r="64" spans="1:9" ht="52" thickBot="1" x14ac:dyDescent="0.25">
      <c r="B64" s="37" t="s">
        <v>785</v>
      </c>
      <c r="C64" s="97" t="s">
        <v>786</v>
      </c>
      <c r="D64" s="97" t="s">
        <v>787</v>
      </c>
      <c r="E64" s="97" t="s">
        <v>788</v>
      </c>
      <c r="F64" s="98" t="s">
        <v>789</v>
      </c>
      <c r="G64" s="98" t="s">
        <v>2303</v>
      </c>
      <c r="H64" s="294" t="s">
        <v>2304</v>
      </c>
    </row>
    <row r="65" spans="1:11" s="109" customFormat="1" x14ac:dyDescent="0.2">
      <c r="B65" s="101">
        <v>1</v>
      </c>
      <c r="C65" s="102">
        <v>10</v>
      </c>
      <c r="D65" s="102">
        <f t="shared" ref="D65:D71" si="6">C65-B65+1</f>
        <v>10</v>
      </c>
      <c r="E65" s="102" t="s">
        <v>214</v>
      </c>
      <c r="F65" s="102">
        <v>1</v>
      </c>
      <c r="G65" s="102">
        <f>G46</f>
        <v>20</v>
      </c>
      <c r="H65" s="103">
        <f t="shared" ref="H65:H71" si="7">D65*G65</f>
        <v>200</v>
      </c>
    </row>
    <row r="66" spans="1:11" x14ac:dyDescent="0.2">
      <c r="B66" s="101">
        <v>11</v>
      </c>
      <c r="C66" s="102">
        <v>20</v>
      </c>
      <c r="D66" s="102">
        <f t="shared" si="6"/>
        <v>10</v>
      </c>
      <c r="E66" s="102" t="s">
        <v>213</v>
      </c>
      <c r="F66" s="102">
        <v>1</v>
      </c>
      <c r="G66" s="102">
        <v>15</v>
      </c>
      <c r="H66" s="103">
        <f>D66*G66</f>
        <v>150</v>
      </c>
      <c r="I66" s="109"/>
      <c r="J66" s="109"/>
    </row>
    <row r="67" spans="1:11" s="109" customFormat="1" x14ac:dyDescent="0.2">
      <c r="B67" s="101">
        <v>21</v>
      </c>
      <c r="C67" s="102">
        <v>30</v>
      </c>
      <c r="D67" s="102">
        <f t="shared" si="6"/>
        <v>10</v>
      </c>
      <c r="E67" s="102" t="s">
        <v>214</v>
      </c>
      <c r="F67" s="102">
        <v>2</v>
      </c>
      <c r="G67" s="102">
        <f>G47</f>
        <v>15</v>
      </c>
      <c r="H67" s="103">
        <f t="shared" si="7"/>
        <v>150</v>
      </c>
    </row>
    <row r="68" spans="1:11" x14ac:dyDescent="0.2">
      <c r="B68" s="101">
        <v>31</v>
      </c>
      <c r="C68" s="102">
        <v>40</v>
      </c>
      <c r="D68" s="102">
        <f t="shared" si="6"/>
        <v>10</v>
      </c>
      <c r="E68" s="102" t="s">
        <v>213</v>
      </c>
      <c r="F68" s="102">
        <v>2</v>
      </c>
      <c r="G68" s="102">
        <f>D47</f>
        <v>12</v>
      </c>
      <c r="H68" s="103">
        <f>D68*G68</f>
        <v>120</v>
      </c>
      <c r="I68" s="109"/>
      <c r="J68" s="109"/>
    </row>
    <row r="69" spans="1:11" s="109" customFormat="1" x14ac:dyDescent="0.2">
      <c r="B69" s="101">
        <v>41</v>
      </c>
      <c r="C69" s="102">
        <v>50</v>
      </c>
      <c r="D69" s="102">
        <f t="shared" si="6"/>
        <v>10</v>
      </c>
      <c r="E69" s="102" t="s">
        <v>213</v>
      </c>
      <c r="F69" s="102">
        <v>3</v>
      </c>
      <c r="G69" s="102">
        <f>D48</f>
        <v>10</v>
      </c>
      <c r="H69" s="103">
        <f>D69*G69</f>
        <v>100</v>
      </c>
    </row>
    <row r="70" spans="1:11" s="109" customFormat="1" x14ac:dyDescent="0.2">
      <c r="B70" s="101">
        <v>51</v>
      </c>
      <c r="C70" s="102">
        <v>60</v>
      </c>
      <c r="D70" s="102">
        <f t="shared" si="6"/>
        <v>10</v>
      </c>
      <c r="E70" s="102" t="s">
        <v>214</v>
      </c>
      <c r="F70" s="102">
        <v>3</v>
      </c>
      <c r="G70" s="102">
        <f>G48</f>
        <v>8</v>
      </c>
      <c r="H70" s="103">
        <f>D70*G70</f>
        <v>80</v>
      </c>
    </row>
    <row r="71" spans="1:11" s="109" customFormat="1" ht="17" thickBot="1" x14ac:dyDescent="0.25">
      <c r="B71" s="104">
        <v>61</v>
      </c>
      <c r="C71" s="105">
        <v>65</v>
      </c>
      <c r="D71" s="105">
        <f t="shared" si="6"/>
        <v>5</v>
      </c>
      <c r="E71" s="105" t="s">
        <v>213</v>
      </c>
      <c r="F71" s="105">
        <v>4</v>
      </c>
      <c r="G71" s="105">
        <f>D49</f>
        <v>7</v>
      </c>
      <c r="H71" s="106">
        <f t="shared" si="7"/>
        <v>35</v>
      </c>
    </row>
    <row r="72" spans="1:11" s="109" customFormat="1" ht="17" thickBot="1" x14ac:dyDescent="0.25">
      <c r="G72" s="363" t="s">
        <v>218</v>
      </c>
      <c r="H72" s="107">
        <f>SUM(H65:H71)</f>
        <v>835</v>
      </c>
    </row>
    <row r="73" spans="1:11" x14ac:dyDescent="0.2">
      <c r="I73" s="109"/>
      <c r="J73" s="109"/>
    </row>
    <row r="74" spans="1:11" x14ac:dyDescent="0.2">
      <c r="A74" s="1" t="s">
        <v>790</v>
      </c>
      <c r="I74" s="109"/>
      <c r="J74" s="109"/>
    </row>
    <row r="75" spans="1:11" x14ac:dyDescent="0.2">
      <c r="A75" s="1" t="s">
        <v>791</v>
      </c>
    </row>
    <row r="76" spans="1:11" x14ac:dyDescent="0.2">
      <c r="A76" s="1" t="s">
        <v>792</v>
      </c>
    </row>
    <row r="77" spans="1:11" x14ac:dyDescent="0.2">
      <c r="A77" s="1" t="s">
        <v>793</v>
      </c>
    </row>
    <row r="79" spans="1:11" x14ac:dyDescent="0.2">
      <c r="B79" s="1" t="s">
        <v>771</v>
      </c>
      <c r="C79" s="1" t="s">
        <v>771</v>
      </c>
      <c r="D79" s="1" t="s">
        <v>771</v>
      </c>
      <c r="E79" s="1" t="s">
        <v>771</v>
      </c>
      <c r="F79" s="1" t="s">
        <v>771</v>
      </c>
      <c r="G79" s="1" t="s">
        <v>771</v>
      </c>
      <c r="H79" s="1" t="s">
        <v>771</v>
      </c>
      <c r="I79" s="1" t="s">
        <v>771</v>
      </c>
      <c r="J79" s="1" t="s">
        <v>771</v>
      </c>
      <c r="K79" s="1" t="s">
        <v>771</v>
      </c>
    </row>
    <row r="80" spans="1:11" x14ac:dyDescent="0.2">
      <c r="B80" s="1" t="s">
        <v>794</v>
      </c>
      <c r="C80" s="1" t="s">
        <v>795</v>
      </c>
      <c r="D80" s="1" t="s">
        <v>796</v>
      </c>
      <c r="E80" s="1" t="s">
        <v>797</v>
      </c>
      <c r="F80" s="1" t="s">
        <v>798</v>
      </c>
      <c r="G80" s="1" t="s">
        <v>799</v>
      </c>
      <c r="H80" s="1" t="s">
        <v>800</v>
      </c>
      <c r="I80" s="1" t="s">
        <v>801</v>
      </c>
      <c r="J80" s="1" t="s">
        <v>802</v>
      </c>
      <c r="K80" s="1" t="s">
        <v>803</v>
      </c>
    </row>
    <row r="81" spans="1:11" x14ac:dyDescent="0.2">
      <c r="A81" s="1" t="s">
        <v>804</v>
      </c>
      <c r="B81" s="1" t="s">
        <v>805</v>
      </c>
      <c r="C81" s="1" t="s">
        <v>805</v>
      </c>
      <c r="D81" s="1" t="s">
        <v>805</v>
      </c>
      <c r="E81" s="1" t="s">
        <v>805</v>
      </c>
      <c r="F81" s="1" t="s">
        <v>805</v>
      </c>
      <c r="G81" s="1" t="s">
        <v>805</v>
      </c>
      <c r="H81" s="1" t="s">
        <v>805</v>
      </c>
      <c r="I81" s="1" t="s">
        <v>805</v>
      </c>
      <c r="J81" s="1" t="s">
        <v>805</v>
      </c>
      <c r="K81" s="1" t="s">
        <v>805</v>
      </c>
    </row>
    <row r="82" spans="1:11" x14ac:dyDescent="0.2">
      <c r="A82" s="1">
        <v>1</v>
      </c>
      <c r="B82" s="292">
        <f>D46</f>
        <v>15</v>
      </c>
      <c r="C82" s="292">
        <f>B82</f>
        <v>15</v>
      </c>
      <c r="D82" s="292">
        <f t="shared" ref="D82:K82" si="8">C82</f>
        <v>15</v>
      </c>
      <c r="E82" s="292">
        <f t="shared" si="8"/>
        <v>15</v>
      </c>
      <c r="F82" s="292">
        <f t="shared" si="8"/>
        <v>15</v>
      </c>
      <c r="G82" s="292">
        <f t="shared" si="8"/>
        <v>15</v>
      </c>
      <c r="H82" s="292">
        <f t="shared" si="8"/>
        <v>15</v>
      </c>
      <c r="I82" s="292">
        <f t="shared" si="8"/>
        <v>15</v>
      </c>
      <c r="J82" s="292">
        <f t="shared" si="8"/>
        <v>15</v>
      </c>
      <c r="K82" s="292">
        <f t="shared" si="8"/>
        <v>15</v>
      </c>
    </row>
    <row r="83" spans="1:11" s="109" customFormat="1" x14ac:dyDescent="0.2">
      <c r="A83" s="109">
        <v>2</v>
      </c>
      <c r="B83" s="292">
        <f t="shared" ref="B83:B88" si="9">D47</f>
        <v>12</v>
      </c>
      <c r="C83" s="292">
        <f t="shared" ref="C83:K83" si="10">B83</f>
        <v>12</v>
      </c>
      <c r="D83" s="292">
        <f t="shared" si="10"/>
        <v>12</v>
      </c>
      <c r="E83" s="292">
        <f t="shared" si="10"/>
        <v>12</v>
      </c>
      <c r="F83" s="292">
        <f t="shared" si="10"/>
        <v>12</v>
      </c>
      <c r="G83" s="292">
        <f t="shared" si="10"/>
        <v>12</v>
      </c>
      <c r="H83" s="292">
        <f t="shared" si="10"/>
        <v>12</v>
      </c>
      <c r="I83" s="292">
        <f t="shared" si="10"/>
        <v>12</v>
      </c>
      <c r="J83" s="292">
        <f t="shared" si="10"/>
        <v>12</v>
      </c>
      <c r="K83" s="292">
        <f t="shared" si="10"/>
        <v>12</v>
      </c>
    </row>
    <row r="84" spans="1:11" s="109" customFormat="1" x14ac:dyDescent="0.2">
      <c r="A84" s="109">
        <v>3</v>
      </c>
      <c r="B84" s="292">
        <f t="shared" si="9"/>
        <v>10</v>
      </c>
      <c r="C84" s="292">
        <f t="shared" ref="C84:K84" si="11">B84</f>
        <v>10</v>
      </c>
      <c r="D84" s="292">
        <f t="shared" si="11"/>
        <v>10</v>
      </c>
      <c r="E84" s="292">
        <f t="shared" si="11"/>
        <v>10</v>
      </c>
      <c r="F84" s="292">
        <f t="shared" si="11"/>
        <v>10</v>
      </c>
      <c r="G84" s="292">
        <f t="shared" si="11"/>
        <v>10</v>
      </c>
      <c r="H84" s="292">
        <f t="shared" si="11"/>
        <v>10</v>
      </c>
      <c r="I84" s="292">
        <f t="shared" si="11"/>
        <v>10</v>
      </c>
      <c r="J84" s="292">
        <f t="shared" si="11"/>
        <v>10</v>
      </c>
      <c r="K84" s="292">
        <f t="shared" si="11"/>
        <v>10</v>
      </c>
    </row>
    <row r="85" spans="1:11" s="109" customFormat="1" x14ac:dyDescent="0.2">
      <c r="A85" s="109">
        <v>4</v>
      </c>
      <c r="B85" s="292">
        <f t="shared" si="9"/>
        <v>7</v>
      </c>
      <c r="C85" s="292">
        <f t="shared" ref="C85:K85" si="12">B85</f>
        <v>7</v>
      </c>
      <c r="D85" s="292">
        <f t="shared" si="12"/>
        <v>7</v>
      </c>
      <c r="E85" s="292">
        <f t="shared" si="12"/>
        <v>7</v>
      </c>
      <c r="F85" s="292">
        <f t="shared" si="12"/>
        <v>7</v>
      </c>
      <c r="G85" s="109">
        <f t="shared" si="12"/>
        <v>7</v>
      </c>
      <c r="H85" s="109">
        <f t="shared" si="12"/>
        <v>7</v>
      </c>
      <c r="I85" s="109">
        <f t="shared" si="12"/>
        <v>7</v>
      </c>
      <c r="J85" s="109">
        <f t="shared" si="12"/>
        <v>7</v>
      </c>
      <c r="K85" s="109">
        <f t="shared" si="12"/>
        <v>7</v>
      </c>
    </row>
    <row r="86" spans="1:11" s="109" customFormat="1" x14ac:dyDescent="0.2">
      <c r="A86" s="109">
        <v>5</v>
      </c>
      <c r="B86" s="109">
        <f t="shared" si="9"/>
        <v>5</v>
      </c>
      <c r="C86" s="109">
        <f t="shared" ref="C86:K86" si="13">B86</f>
        <v>5</v>
      </c>
      <c r="D86" s="109">
        <f t="shared" si="13"/>
        <v>5</v>
      </c>
      <c r="E86" s="109">
        <f t="shared" si="13"/>
        <v>5</v>
      </c>
      <c r="F86" s="109">
        <f t="shared" si="13"/>
        <v>5</v>
      </c>
      <c r="G86" s="109">
        <f t="shared" si="13"/>
        <v>5</v>
      </c>
      <c r="H86" s="109">
        <f t="shared" si="13"/>
        <v>5</v>
      </c>
      <c r="I86" s="109">
        <f t="shared" si="13"/>
        <v>5</v>
      </c>
      <c r="J86" s="109">
        <f t="shared" si="13"/>
        <v>5</v>
      </c>
      <c r="K86" s="109">
        <f t="shared" si="13"/>
        <v>5</v>
      </c>
    </row>
    <row r="87" spans="1:11" s="109" customFormat="1" x14ac:dyDescent="0.2">
      <c r="A87" s="109">
        <v>6</v>
      </c>
      <c r="B87" s="109">
        <f t="shared" si="9"/>
        <v>2</v>
      </c>
      <c r="C87" s="109">
        <f t="shared" ref="C87:K87" si="14">B87</f>
        <v>2</v>
      </c>
      <c r="D87" s="109">
        <f t="shared" si="14"/>
        <v>2</v>
      </c>
      <c r="E87" s="109">
        <f t="shared" si="14"/>
        <v>2</v>
      </c>
      <c r="F87" s="109">
        <f t="shared" si="14"/>
        <v>2</v>
      </c>
      <c r="G87" s="109">
        <f t="shared" si="14"/>
        <v>2</v>
      </c>
      <c r="H87" s="109">
        <f t="shared" si="14"/>
        <v>2</v>
      </c>
      <c r="I87" s="109">
        <f t="shared" si="14"/>
        <v>2</v>
      </c>
      <c r="J87" s="109">
        <f t="shared" si="14"/>
        <v>2</v>
      </c>
      <c r="K87" s="109">
        <f t="shared" si="14"/>
        <v>2</v>
      </c>
    </row>
    <row r="88" spans="1:11" s="109" customFormat="1" x14ac:dyDescent="0.2">
      <c r="A88" s="109">
        <v>7</v>
      </c>
      <c r="B88" s="109">
        <f t="shared" si="9"/>
        <v>1</v>
      </c>
      <c r="C88" s="109">
        <f t="shared" ref="C88:K88" si="15">B88</f>
        <v>1</v>
      </c>
      <c r="D88" s="109">
        <f t="shared" si="15"/>
        <v>1</v>
      </c>
      <c r="E88" s="109">
        <f t="shared" si="15"/>
        <v>1</v>
      </c>
      <c r="F88" s="109">
        <f t="shared" si="15"/>
        <v>1</v>
      </c>
      <c r="G88" s="109">
        <f t="shared" si="15"/>
        <v>1</v>
      </c>
      <c r="H88" s="109">
        <f t="shared" si="15"/>
        <v>1</v>
      </c>
      <c r="I88" s="109">
        <f t="shared" si="15"/>
        <v>1</v>
      </c>
      <c r="J88" s="109">
        <f t="shared" si="15"/>
        <v>1</v>
      </c>
      <c r="K88" s="109">
        <f t="shared" si="15"/>
        <v>1</v>
      </c>
    </row>
    <row r="89" spans="1:11" s="109" customFormat="1" x14ac:dyDescent="0.2"/>
    <row r="90" spans="1:11" s="109" customFormat="1" x14ac:dyDescent="0.2">
      <c r="B90" s="109" t="s">
        <v>772</v>
      </c>
      <c r="C90" s="109" t="str">
        <f>B90</f>
        <v>שדה ב</v>
      </c>
      <c r="D90" s="109" t="str">
        <f t="shared" ref="D90:K90" si="16">C90</f>
        <v>שדה ב</v>
      </c>
      <c r="E90" s="109" t="str">
        <f t="shared" si="16"/>
        <v>שדה ב</v>
      </c>
      <c r="F90" s="109" t="str">
        <f t="shared" si="16"/>
        <v>שדה ב</v>
      </c>
      <c r="G90" s="109" t="str">
        <f t="shared" si="16"/>
        <v>שדה ב</v>
      </c>
      <c r="H90" s="109" t="str">
        <f t="shared" si="16"/>
        <v>שדה ב</v>
      </c>
      <c r="I90" s="109" t="str">
        <f t="shared" si="16"/>
        <v>שדה ב</v>
      </c>
      <c r="J90" s="109" t="str">
        <f t="shared" si="16"/>
        <v>שדה ב</v>
      </c>
      <c r="K90" s="109" t="str">
        <f t="shared" si="16"/>
        <v>שדה ב</v>
      </c>
    </row>
    <row r="91" spans="1:11" s="109" customFormat="1" x14ac:dyDescent="0.2">
      <c r="B91" s="109" t="s">
        <v>794</v>
      </c>
      <c r="C91" s="109" t="s">
        <v>795</v>
      </c>
      <c r="D91" s="109" t="s">
        <v>796</v>
      </c>
      <c r="E91" s="109" t="s">
        <v>797</v>
      </c>
      <c r="F91" s="109" t="s">
        <v>798</v>
      </c>
      <c r="G91" s="109" t="s">
        <v>799</v>
      </c>
      <c r="H91" s="109" t="s">
        <v>800</v>
      </c>
      <c r="I91" s="109" t="s">
        <v>801</v>
      </c>
      <c r="J91" s="109" t="s">
        <v>802</v>
      </c>
      <c r="K91" s="109" t="s">
        <v>803</v>
      </c>
    </row>
    <row r="92" spans="1:11" s="109" customFormat="1" x14ac:dyDescent="0.2">
      <c r="A92" s="109" t="s">
        <v>804</v>
      </c>
      <c r="B92" s="109" t="s">
        <v>805</v>
      </c>
      <c r="C92" s="109" t="s">
        <v>805</v>
      </c>
      <c r="D92" s="109" t="s">
        <v>805</v>
      </c>
      <c r="E92" s="109" t="s">
        <v>805</v>
      </c>
      <c r="F92" s="109" t="s">
        <v>805</v>
      </c>
      <c r="G92" s="109" t="s">
        <v>805</v>
      </c>
      <c r="H92" s="109" t="s">
        <v>805</v>
      </c>
      <c r="I92" s="109" t="s">
        <v>805</v>
      </c>
      <c r="J92" s="109" t="s">
        <v>805</v>
      </c>
      <c r="K92" s="109" t="s">
        <v>805</v>
      </c>
    </row>
    <row r="93" spans="1:11" s="109" customFormat="1" x14ac:dyDescent="0.2">
      <c r="A93" s="109">
        <v>1</v>
      </c>
      <c r="B93" s="293">
        <f>G46</f>
        <v>20</v>
      </c>
      <c r="C93" s="293">
        <f>B93</f>
        <v>20</v>
      </c>
      <c r="D93" s="293">
        <f t="shared" ref="D93:K93" si="17">C93</f>
        <v>20</v>
      </c>
      <c r="E93" s="293">
        <f t="shared" si="17"/>
        <v>20</v>
      </c>
      <c r="F93" s="293">
        <f t="shared" si="17"/>
        <v>20</v>
      </c>
      <c r="G93" s="293">
        <f t="shared" si="17"/>
        <v>20</v>
      </c>
      <c r="H93" s="293">
        <f t="shared" si="17"/>
        <v>20</v>
      </c>
      <c r="I93" s="293">
        <f t="shared" si="17"/>
        <v>20</v>
      </c>
      <c r="J93" s="293">
        <f t="shared" si="17"/>
        <v>20</v>
      </c>
      <c r="K93" s="293">
        <f t="shared" si="17"/>
        <v>20</v>
      </c>
    </row>
    <row r="94" spans="1:11" s="109" customFormat="1" x14ac:dyDescent="0.2">
      <c r="A94" s="109">
        <v>2</v>
      </c>
      <c r="B94" s="293">
        <f>G47</f>
        <v>15</v>
      </c>
      <c r="C94" s="293">
        <f>B94</f>
        <v>15</v>
      </c>
      <c r="D94" s="293">
        <f t="shared" ref="D94:K94" si="18">C94</f>
        <v>15</v>
      </c>
      <c r="E94" s="293">
        <f t="shared" si="18"/>
        <v>15</v>
      </c>
      <c r="F94" s="293">
        <f t="shared" si="18"/>
        <v>15</v>
      </c>
      <c r="G94" s="293">
        <f t="shared" si="18"/>
        <v>15</v>
      </c>
      <c r="H94" s="293">
        <f t="shared" si="18"/>
        <v>15</v>
      </c>
      <c r="I94" s="293">
        <f t="shared" si="18"/>
        <v>15</v>
      </c>
      <c r="J94" s="293">
        <f t="shared" si="18"/>
        <v>15</v>
      </c>
      <c r="K94" s="293">
        <f t="shared" si="18"/>
        <v>15</v>
      </c>
    </row>
    <row r="95" spans="1:11" s="109" customFormat="1" x14ac:dyDescent="0.2">
      <c r="A95" s="109">
        <v>3</v>
      </c>
      <c r="B95" s="293">
        <f>G48</f>
        <v>8</v>
      </c>
      <c r="C95" s="293">
        <f>B95</f>
        <v>8</v>
      </c>
      <c r="D95" s="293">
        <f t="shared" ref="D95:K95" si="19">C95</f>
        <v>8</v>
      </c>
      <c r="E95" s="293">
        <f t="shared" si="19"/>
        <v>8</v>
      </c>
      <c r="F95" s="293">
        <f t="shared" si="19"/>
        <v>8</v>
      </c>
      <c r="G95" s="293">
        <f t="shared" si="19"/>
        <v>8</v>
      </c>
      <c r="H95" s="293">
        <f t="shared" si="19"/>
        <v>8</v>
      </c>
      <c r="I95" s="293">
        <f t="shared" si="19"/>
        <v>8</v>
      </c>
      <c r="J95" s="293">
        <f t="shared" si="19"/>
        <v>8</v>
      </c>
      <c r="K95" s="293">
        <f t="shared" si="19"/>
        <v>8</v>
      </c>
    </row>
    <row r="96" spans="1:11" s="109" customFormat="1" x14ac:dyDescent="0.2">
      <c r="A96" s="109">
        <v>4</v>
      </c>
      <c r="B96" s="109">
        <f t="shared" ref="B96:B99" si="20">G49</f>
        <v>5</v>
      </c>
      <c r="C96" s="109">
        <f t="shared" ref="C96:K96" si="21">B96</f>
        <v>5</v>
      </c>
      <c r="D96" s="109">
        <f t="shared" si="21"/>
        <v>5</v>
      </c>
      <c r="E96" s="109">
        <f t="shared" si="21"/>
        <v>5</v>
      </c>
      <c r="F96" s="109">
        <f t="shared" si="21"/>
        <v>5</v>
      </c>
      <c r="G96" s="109">
        <f t="shared" si="21"/>
        <v>5</v>
      </c>
      <c r="H96" s="109">
        <f t="shared" si="21"/>
        <v>5</v>
      </c>
      <c r="I96" s="109">
        <f t="shared" si="21"/>
        <v>5</v>
      </c>
      <c r="J96" s="109">
        <f t="shared" si="21"/>
        <v>5</v>
      </c>
      <c r="K96" s="109">
        <f t="shared" si="21"/>
        <v>5</v>
      </c>
    </row>
    <row r="97" spans="1:11" s="109" customFormat="1" x14ac:dyDescent="0.2">
      <c r="A97" s="109">
        <v>5</v>
      </c>
      <c r="B97" s="109">
        <f t="shared" si="20"/>
        <v>2</v>
      </c>
      <c r="C97" s="109">
        <f t="shared" ref="C97:K97" si="22">B97</f>
        <v>2</v>
      </c>
      <c r="D97" s="109">
        <f t="shared" si="22"/>
        <v>2</v>
      </c>
      <c r="E97" s="109">
        <f t="shared" si="22"/>
        <v>2</v>
      </c>
      <c r="F97" s="109">
        <f t="shared" si="22"/>
        <v>2</v>
      </c>
      <c r="G97" s="109">
        <f t="shared" si="22"/>
        <v>2</v>
      </c>
      <c r="H97" s="109">
        <f t="shared" si="22"/>
        <v>2</v>
      </c>
      <c r="I97" s="109">
        <f t="shared" si="22"/>
        <v>2</v>
      </c>
      <c r="J97" s="109">
        <f t="shared" si="22"/>
        <v>2</v>
      </c>
      <c r="K97" s="109">
        <f t="shared" si="22"/>
        <v>2</v>
      </c>
    </row>
    <row r="98" spans="1:11" s="109" customFormat="1" x14ac:dyDescent="0.2">
      <c r="A98" s="109">
        <v>6</v>
      </c>
      <c r="B98" s="109">
        <f t="shared" si="20"/>
        <v>0</v>
      </c>
      <c r="C98" s="109">
        <f t="shared" ref="C98:K98" si="23">B98</f>
        <v>0</v>
      </c>
      <c r="D98" s="109">
        <f t="shared" si="23"/>
        <v>0</v>
      </c>
      <c r="E98" s="109">
        <f t="shared" si="23"/>
        <v>0</v>
      </c>
      <c r="F98" s="109">
        <f t="shared" si="23"/>
        <v>0</v>
      </c>
      <c r="G98" s="109">
        <f t="shared" si="23"/>
        <v>0</v>
      </c>
      <c r="H98" s="109">
        <f t="shared" si="23"/>
        <v>0</v>
      </c>
      <c r="I98" s="109">
        <f t="shared" si="23"/>
        <v>0</v>
      </c>
      <c r="J98" s="109">
        <f t="shared" si="23"/>
        <v>0</v>
      </c>
      <c r="K98" s="109">
        <f t="shared" si="23"/>
        <v>0</v>
      </c>
    </row>
    <row r="99" spans="1:11" s="109" customFormat="1" x14ac:dyDescent="0.2">
      <c r="A99" s="109">
        <v>7</v>
      </c>
      <c r="B99" s="109">
        <f t="shared" si="20"/>
        <v>-1</v>
      </c>
      <c r="C99" s="109">
        <f t="shared" ref="C99:K99" si="24">B99</f>
        <v>-1</v>
      </c>
      <c r="D99" s="109">
        <f t="shared" si="24"/>
        <v>-1</v>
      </c>
      <c r="E99" s="109">
        <f t="shared" si="24"/>
        <v>-1</v>
      </c>
      <c r="F99" s="109">
        <f t="shared" si="24"/>
        <v>-1</v>
      </c>
      <c r="G99" s="109">
        <f t="shared" si="24"/>
        <v>-1</v>
      </c>
      <c r="H99" s="109">
        <f t="shared" si="24"/>
        <v>-1</v>
      </c>
      <c r="I99" s="109">
        <f t="shared" si="24"/>
        <v>-1</v>
      </c>
      <c r="J99" s="109">
        <f t="shared" si="24"/>
        <v>-1</v>
      </c>
      <c r="K99" s="109">
        <f t="shared" si="24"/>
        <v>-1</v>
      </c>
    </row>
    <row r="101" spans="1:11" x14ac:dyDescent="0.2">
      <c r="A101" s="1" t="s">
        <v>806</v>
      </c>
    </row>
    <row r="102" spans="1:11" x14ac:dyDescent="0.2">
      <c r="A102" s="1" t="s">
        <v>807</v>
      </c>
    </row>
    <row r="103" spans="1:11" x14ac:dyDescent="0.2">
      <c r="A103" s="1" t="s">
        <v>808</v>
      </c>
    </row>
    <row r="104" spans="1:11" x14ac:dyDescent="0.2">
      <c r="A104" s="1" t="s">
        <v>809</v>
      </c>
    </row>
    <row r="105" spans="1:11" x14ac:dyDescent="0.2">
      <c r="A105" s="1" t="s">
        <v>810</v>
      </c>
    </row>
    <row r="106" spans="1:11" x14ac:dyDescent="0.2">
      <c r="A106" s="1" t="s">
        <v>811</v>
      </c>
    </row>
    <row r="107" spans="1:11" x14ac:dyDescent="0.2">
      <c r="A107" s="1" t="s">
        <v>812</v>
      </c>
    </row>
    <row r="108" spans="1:11" x14ac:dyDescent="0.2">
      <c r="A108" s="1" t="s">
        <v>813</v>
      </c>
    </row>
    <row r="109" spans="1:11" x14ac:dyDescent="0.2">
      <c r="A109" s="1" t="s">
        <v>814</v>
      </c>
    </row>
    <row r="110" spans="1:11" x14ac:dyDescent="0.2">
      <c r="A110" s="1" t="s">
        <v>815</v>
      </c>
    </row>
    <row r="111" spans="1:11" x14ac:dyDescent="0.2">
      <c r="A111" s="1" t="s">
        <v>816</v>
      </c>
    </row>
    <row r="112" spans="1:11" x14ac:dyDescent="0.2">
      <c r="A112" s="1" t="s">
        <v>817</v>
      </c>
    </row>
    <row r="113" spans="1:8" x14ac:dyDescent="0.2">
      <c r="A113" s="1" t="s">
        <v>818</v>
      </c>
    </row>
    <row r="114" spans="1:8" x14ac:dyDescent="0.2">
      <c r="A114" s="1" t="s">
        <v>819</v>
      </c>
    </row>
    <row r="115" spans="1:8" x14ac:dyDescent="0.2">
      <c r="A115" s="1" t="s">
        <v>820</v>
      </c>
    </row>
    <row r="116" spans="1:8" x14ac:dyDescent="0.2">
      <c r="A116" s="1" t="s">
        <v>821</v>
      </c>
    </row>
    <row r="117" spans="1:8" x14ac:dyDescent="0.2">
      <c r="A117" s="1" t="s">
        <v>822</v>
      </c>
    </row>
    <row r="119" spans="1:8" x14ac:dyDescent="0.2">
      <c r="A119" s="92" t="s">
        <v>2307</v>
      </c>
      <c r="B119" s="92"/>
      <c r="C119" s="92"/>
      <c r="D119" s="92"/>
      <c r="E119" s="92"/>
      <c r="F119" s="92"/>
      <c r="G119" s="92"/>
      <c r="H119" s="92"/>
    </row>
    <row r="120" spans="1:8" x14ac:dyDescent="0.2">
      <c r="A120" s="1" t="s">
        <v>823</v>
      </c>
    </row>
    <row r="121" spans="1:8" ht="17" thickBot="1" x14ac:dyDescent="0.25"/>
    <row r="122" spans="1:8" ht="17" thickBot="1" x14ac:dyDescent="0.25">
      <c r="A122" s="1" t="s">
        <v>824</v>
      </c>
      <c r="B122" s="108">
        <f>G71</f>
        <v>7</v>
      </c>
      <c r="C122" s="109" t="s">
        <v>825</v>
      </c>
      <c r="D122" s="109"/>
      <c r="E122" s="109"/>
      <c r="F122" s="109"/>
      <c r="G122" s="109"/>
      <c r="H122" s="109"/>
    </row>
    <row r="124" spans="1:8" ht="21" x14ac:dyDescent="0.25">
      <c r="A124" s="92" t="s">
        <v>3398</v>
      </c>
      <c r="B124" s="92"/>
      <c r="C124" s="92"/>
      <c r="D124" s="92"/>
      <c r="E124" s="92"/>
      <c r="F124" s="92"/>
      <c r="G124" s="92"/>
      <c r="H124" s="92"/>
    </row>
    <row r="125" spans="1:8" hidden="1" x14ac:dyDescent="0.2">
      <c r="A125" s="1" t="s">
        <v>826</v>
      </c>
    </row>
    <row r="126" spans="1:8" hidden="1" x14ac:dyDescent="0.2">
      <c r="A126" s="1" t="s">
        <v>827</v>
      </c>
    </row>
    <row r="127" spans="1:8" hidden="1" x14ac:dyDescent="0.2">
      <c r="A127" s="1" t="s">
        <v>828</v>
      </c>
    </row>
    <row r="128" spans="1:8" hidden="1" x14ac:dyDescent="0.2">
      <c r="A128" s="1" t="s">
        <v>829</v>
      </c>
    </row>
    <row r="129" spans="1:9" hidden="1" x14ac:dyDescent="0.2">
      <c r="A129" s="1" t="s">
        <v>830</v>
      </c>
    </row>
    <row r="130" spans="1:9" ht="17" thickBot="1" x14ac:dyDescent="0.25"/>
    <row r="131" spans="1:9" x14ac:dyDescent="0.2">
      <c r="B131" s="102" t="s">
        <v>771</v>
      </c>
      <c r="C131" s="102" t="s">
        <v>774</v>
      </c>
      <c r="D131" s="296" t="s">
        <v>775</v>
      </c>
      <c r="E131" s="102" t="s">
        <v>772</v>
      </c>
      <c r="F131" s="102" t="s">
        <v>774</v>
      </c>
      <c r="G131" s="296" t="s">
        <v>775</v>
      </c>
    </row>
    <row r="132" spans="1:9" x14ac:dyDescent="0.2">
      <c r="B132" s="102" t="s">
        <v>488</v>
      </c>
      <c r="C132" s="102" t="s">
        <v>773</v>
      </c>
      <c r="D132" s="99" t="s">
        <v>776</v>
      </c>
      <c r="E132" s="102" t="s">
        <v>488</v>
      </c>
      <c r="F132" s="102" t="s">
        <v>773</v>
      </c>
      <c r="G132" s="99" t="s">
        <v>776</v>
      </c>
    </row>
    <row r="133" spans="1:9" x14ac:dyDescent="0.2">
      <c r="B133" s="243">
        <v>1</v>
      </c>
      <c r="C133" s="243">
        <v>15</v>
      </c>
      <c r="D133" s="297">
        <f>C133</f>
        <v>15</v>
      </c>
      <c r="E133" s="246">
        <v>1</v>
      </c>
      <c r="F133" s="246">
        <v>20</v>
      </c>
      <c r="G133" s="298">
        <f>F133</f>
        <v>20</v>
      </c>
    </row>
    <row r="134" spans="1:9" ht="17" thickBot="1" x14ac:dyDescent="0.25">
      <c r="B134" s="243">
        <f>B133+1</f>
        <v>2</v>
      </c>
      <c r="C134" s="243">
        <v>27</v>
      </c>
      <c r="D134" s="297">
        <f>C134-C133</f>
        <v>12</v>
      </c>
      <c r="E134" s="246">
        <f>E133+1</f>
        <v>2</v>
      </c>
      <c r="F134" s="246">
        <v>35</v>
      </c>
      <c r="G134" s="298">
        <f>F134-F133</f>
        <v>15</v>
      </c>
    </row>
    <row r="135" spans="1:9" ht="17" thickBot="1" x14ac:dyDescent="0.25">
      <c r="B135" s="243">
        <f t="shared" ref="B135:B139" si="25">B134+1</f>
        <v>3</v>
      </c>
      <c r="C135" s="243">
        <v>37</v>
      </c>
      <c r="D135" s="297">
        <f>C135-C134</f>
        <v>10</v>
      </c>
      <c r="E135" s="246">
        <f t="shared" ref="E135:E139" si="26">E134+1</f>
        <v>3</v>
      </c>
      <c r="F135" s="299">
        <v>43</v>
      </c>
      <c r="G135" s="298">
        <f t="shared" ref="G135:G139" si="27">F135-F134</f>
        <v>8</v>
      </c>
    </row>
    <row r="136" spans="1:9" x14ac:dyDescent="0.2">
      <c r="B136" s="300">
        <f t="shared" si="25"/>
        <v>4</v>
      </c>
      <c r="C136" s="300">
        <v>44</v>
      </c>
      <c r="D136" s="301">
        <f t="shared" ref="D136:D139" si="28">C136-C135</f>
        <v>7</v>
      </c>
      <c r="E136" s="102">
        <f t="shared" si="26"/>
        <v>4</v>
      </c>
      <c r="F136" s="102">
        <v>48</v>
      </c>
      <c r="G136" s="99">
        <f t="shared" si="27"/>
        <v>5</v>
      </c>
    </row>
    <row r="137" spans="1:9" x14ac:dyDescent="0.2">
      <c r="B137" s="102">
        <f t="shared" si="25"/>
        <v>5</v>
      </c>
      <c r="C137" s="102">
        <v>49</v>
      </c>
      <c r="D137" s="99">
        <f t="shared" si="28"/>
        <v>5</v>
      </c>
      <c r="E137" s="102">
        <f t="shared" si="26"/>
        <v>5</v>
      </c>
      <c r="F137" s="102">
        <v>50</v>
      </c>
      <c r="G137" s="99">
        <f t="shared" si="27"/>
        <v>2</v>
      </c>
    </row>
    <row r="138" spans="1:9" x14ac:dyDescent="0.2">
      <c r="B138" s="102">
        <f t="shared" si="25"/>
        <v>6</v>
      </c>
      <c r="C138" s="102">
        <v>51</v>
      </c>
      <c r="D138" s="99">
        <f t="shared" si="28"/>
        <v>2</v>
      </c>
      <c r="E138" s="102">
        <f t="shared" si="26"/>
        <v>6</v>
      </c>
      <c r="F138" s="102">
        <v>50</v>
      </c>
      <c r="G138" s="99">
        <f t="shared" si="27"/>
        <v>0</v>
      </c>
    </row>
    <row r="139" spans="1:9" ht="17" thickBot="1" x14ac:dyDescent="0.25">
      <c r="B139" s="102">
        <f t="shared" si="25"/>
        <v>7</v>
      </c>
      <c r="C139" s="102">
        <v>52</v>
      </c>
      <c r="D139" s="100">
        <f t="shared" si="28"/>
        <v>1</v>
      </c>
      <c r="E139" s="102">
        <f t="shared" si="26"/>
        <v>7</v>
      </c>
      <c r="F139" s="102">
        <v>49</v>
      </c>
      <c r="G139" s="100">
        <f t="shared" si="27"/>
        <v>-1</v>
      </c>
    </row>
    <row r="141" spans="1:9" ht="17" thickBot="1" x14ac:dyDescent="0.25">
      <c r="A141" s="1" t="s">
        <v>831</v>
      </c>
    </row>
    <row r="142" spans="1:9" s="109" customFormat="1" ht="17" thickBot="1" x14ac:dyDescent="0.25">
      <c r="A142" s="109" t="s">
        <v>832</v>
      </c>
      <c r="B142" s="109" t="s">
        <v>833</v>
      </c>
      <c r="E142" s="110">
        <f>-F48</f>
        <v>-43</v>
      </c>
      <c r="F142" s="109" t="s">
        <v>834</v>
      </c>
    </row>
    <row r="143" spans="1:9" s="109" customFormat="1" ht="17" thickBot="1" x14ac:dyDescent="0.25">
      <c r="A143" s="109" t="s">
        <v>835</v>
      </c>
      <c r="B143" s="109" t="s">
        <v>836</v>
      </c>
      <c r="E143" s="110">
        <f>D49*3</f>
        <v>21</v>
      </c>
      <c r="F143" s="109" t="s">
        <v>837</v>
      </c>
    </row>
    <row r="144" spans="1:9" ht="17" thickBot="1" x14ac:dyDescent="0.25">
      <c r="B144" s="1" t="s">
        <v>838</v>
      </c>
      <c r="E144" s="110">
        <f>E142+E143</f>
        <v>-22</v>
      </c>
      <c r="F144" s="93"/>
      <c r="G144" s="109" t="s">
        <v>839</v>
      </c>
      <c r="H144" s="109"/>
      <c r="I144" s="109"/>
    </row>
    <row r="145" spans="1:8" ht="17" thickBot="1" x14ac:dyDescent="0.25">
      <c r="E145" s="93"/>
      <c r="F145" s="93"/>
      <c r="G145" s="93"/>
    </row>
    <row r="146" spans="1:8" s="109" customFormat="1" ht="17" thickBot="1" x14ac:dyDescent="0.25">
      <c r="A146" s="109" t="s">
        <v>840</v>
      </c>
      <c r="E146" s="302">
        <f>-E144</f>
        <v>22</v>
      </c>
    </row>
    <row r="148" spans="1:8" x14ac:dyDescent="0.2">
      <c r="A148" s="1" t="s">
        <v>841</v>
      </c>
    </row>
    <row r="149" spans="1:8" x14ac:dyDescent="0.2">
      <c r="A149" s="111" t="s">
        <v>842</v>
      </c>
    </row>
    <row r="150" spans="1:8" x14ac:dyDescent="0.2">
      <c r="A150" s="1" t="s">
        <v>843</v>
      </c>
    </row>
    <row r="151" spans="1:8" x14ac:dyDescent="0.2">
      <c r="A151" s="111" t="s">
        <v>844</v>
      </c>
    </row>
    <row r="152" spans="1:8" x14ac:dyDescent="0.2">
      <c r="A152" s="1" t="s">
        <v>845</v>
      </c>
    </row>
    <row r="153" spans="1:8" x14ac:dyDescent="0.2">
      <c r="A153" s="1" t="s">
        <v>846</v>
      </c>
    </row>
    <row r="154" spans="1:8" x14ac:dyDescent="0.2">
      <c r="A154" s="1" t="s">
        <v>847</v>
      </c>
    </row>
    <row r="155" spans="1:8" x14ac:dyDescent="0.2">
      <c r="A155" s="1" t="s">
        <v>848</v>
      </c>
    </row>
    <row r="156" spans="1:8" x14ac:dyDescent="0.2">
      <c r="A156" s="1" t="s">
        <v>849</v>
      </c>
    </row>
    <row r="157" spans="1:8" x14ac:dyDescent="0.2">
      <c r="A157" s="1" t="s">
        <v>850</v>
      </c>
    </row>
    <row r="158" spans="1:8" x14ac:dyDescent="0.2">
      <c r="A158" s="1" t="s">
        <v>851</v>
      </c>
    </row>
    <row r="159" spans="1:8" ht="17" thickBot="1" x14ac:dyDescent="0.25"/>
    <row r="160" spans="1:8" ht="21" x14ac:dyDescent="0.25">
      <c r="A160" s="303" t="s">
        <v>2308</v>
      </c>
      <c r="B160" s="6"/>
      <c r="C160" s="6"/>
      <c r="D160" s="6"/>
      <c r="E160" s="6"/>
      <c r="F160" s="6"/>
      <c r="G160" s="6"/>
      <c r="H160" s="7"/>
    </row>
    <row r="161" spans="1:8" x14ac:dyDescent="0.2">
      <c r="A161" s="8"/>
      <c r="H161" s="9"/>
    </row>
    <row r="162" spans="1:8" x14ac:dyDescent="0.2">
      <c r="A162" s="8" t="s">
        <v>852</v>
      </c>
      <c r="H162" s="9"/>
    </row>
    <row r="163" spans="1:8" x14ac:dyDescent="0.2">
      <c r="A163" s="8" t="s">
        <v>853</v>
      </c>
      <c r="H163" s="9"/>
    </row>
    <row r="164" spans="1:8" x14ac:dyDescent="0.2">
      <c r="A164" s="8" t="s">
        <v>854</v>
      </c>
      <c r="H164" s="9"/>
    </row>
    <row r="165" spans="1:8" x14ac:dyDescent="0.2">
      <c r="A165" s="8" t="s">
        <v>855</v>
      </c>
      <c r="H165" s="9"/>
    </row>
    <row r="166" spans="1:8" x14ac:dyDescent="0.2">
      <c r="A166" s="8" t="s">
        <v>856</v>
      </c>
      <c r="H166" s="9"/>
    </row>
    <row r="167" spans="1:8" x14ac:dyDescent="0.2">
      <c r="A167" s="8" t="s">
        <v>857</v>
      </c>
      <c r="H167" s="9"/>
    </row>
    <row r="168" spans="1:8" x14ac:dyDescent="0.2">
      <c r="A168" s="8"/>
      <c r="H168" s="9"/>
    </row>
    <row r="169" spans="1:8" x14ac:dyDescent="0.2">
      <c r="A169" s="137" t="s">
        <v>2309</v>
      </c>
      <c r="H169" s="9"/>
    </row>
    <row r="170" spans="1:8" x14ac:dyDescent="0.2">
      <c r="A170" s="137" t="s">
        <v>2310</v>
      </c>
      <c r="H170" s="9"/>
    </row>
    <row r="171" spans="1:8" x14ac:dyDescent="0.2">
      <c r="A171" s="8"/>
      <c r="H171" s="9"/>
    </row>
    <row r="172" spans="1:8" x14ac:dyDescent="0.2">
      <c r="A172" s="8" t="s">
        <v>858</v>
      </c>
      <c r="H172" s="9"/>
    </row>
    <row r="173" spans="1:8" x14ac:dyDescent="0.2">
      <c r="A173" s="8"/>
      <c r="C173" s="1" t="s">
        <v>859</v>
      </c>
      <c r="F173" s="1" t="s">
        <v>860</v>
      </c>
      <c r="G173" s="1" t="s">
        <v>2311</v>
      </c>
      <c r="H173" s="9"/>
    </row>
    <row r="174" spans="1:8" x14ac:dyDescent="0.2">
      <c r="A174" s="8"/>
      <c r="C174" s="1" t="s">
        <v>861</v>
      </c>
      <c r="F174" s="1" t="s">
        <v>862</v>
      </c>
      <c r="H174" s="9" t="s">
        <v>2312</v>
      </c>
    </row>
    <row r="175" spans="1:8" x14ac:dyDescent="0.2">
      <c r="A175" s="8"/>
      <c r="C175" s="1" t="s">
        <v>863</v>
      </c>
      <c r="F175" s="1" t="s">
        <v>775</v>
      </c>
      <c r="H175" s="9" t="s">
        <v>2313</v>
      </c>
    </row>
    <row r="176" spans="1:8" x14ac:dyDescent="0.2">
      <c r="A176" s="1" t="s">
        <v>2314</v>
      </c>
      <c r="E176" s="1" t="s">
        <v>864</v>
      </c>
      <c r="F176" s="1" t="s">
        <v>865</v>
      </c>
      <c r="H176" s="9" t="s">
        <v>2315</v>
      </c>
    </row>
    <row r="177" spans="1:8" x14ac:dyDescent="0.2">
      <c r="A177" s="8"/>
      <c r="C177" s="1" t="s">
        <v>866</v>
      </c>
      <c r="F177" s="1" t="s">
        <v>867</v>
      </c>
      <c r="H177" s="9" t="s">
        <v>2316</v>
      </c>
    </row>
    <row r="178" spans="1:8" ht="17" thickBot="1" x14ac:dyDescent="0.25">
      <c r="A178" s="10"/>
      <c r="B178" s="11"/>
      <c r="C178" s="11" t="s">
        <v>868</v>
      </c>
      <c r="D178" s="11"/>
      <c r="E178" s="11"/>
      <c r="F178" s="11" t="s">
        <v>869</v>
      </c>
      <c r="G178" s="11"/>
      <c r="H178" s="13" t="s">
        <v>2317</v>
      </c>
    </row>
    <row r="180" spans="1:8" x14ac:dyDescent="0.2">
      <c r="A180" s="2" t="s">
        <v>870</v>
      </c>
      <c r="B180" s="2"/>
      <c r="C180" s="2"/>
      <c r="D180" s="2"/>
      <c r="E180" s="2"/>
      <c r="F180" s="2"/>
      <c r="G180" s="2"/>
      <c r="H180" s="2"/>
    </row>
    <row r="181" spans="1:8" x14ac:dyDescent="0.2">
      <c r="A181" s="1" t="s">
        <v>2322</v>
      </c>
    </row>
    <row r="183" spans="1:8" x14ac:dyDescent="0.2">
      <c r="A183" s="92" t="s">
        <v>2318</v>
      </c>
      <c r="B183" s="92"/>
      <c r="C183" s="92"/>
      <c r="D183" s="92"/>
      <c r="E183" s="92"/>
      <c r="F183" s="92"/>
      <c r="G183" s="92"/>
      <c r="H183" s="92"/>
    </row>
    <row r="184" spans="1:8" x14ac:dyDescent="0.2">
      <c r="A184" s="1" t="s">
        <v>2319</v>
      </c>
    </row>
    <row r="185" spans="1:8" x14ac:dyDescent="0.2">
      <c r="A185" s="1" t="s">
        <v>2320</v>
      </c>
    </row>
    <row r="186" spans="1:8" ht="17" thickBot="1" x14ac:dyDescent="0.25">
      <c r="A186" s="1" t="s">
        <v>2321</v>
      </c>
    </row>
    <row r="187" spans="1:8" ht="52" thickBot="1" x14ac:dyDescent="0.25">
      <c r="B187" s="37" t="s">
        <v>785</v>
      </c>
      <c r="C187" s="97" t="s">
        <v>786</v>
      </c>
      <c r="D187" s="97" t="s">
        <v>787</v>
      </c>
      <c r="E187" s="97" t="s">
        <v>788</v>
      </c>
      <c r="F187" s="98" t="s">
        <v>789</v>
      </c>
      <c r="G187" s="97" t="s">
        <v>775</v>
      </c>
      <c r="H187" s="38" t="s">
        <v>774</v>
      </c>
    </row>
    <row r="188" spans="1:8" x14ac:dyDescent="0.2">
      <c r="B188" s="101">
        <v>1</v>
      </c>
      <c r="C188" s="102">
        <v>10</v>
      </c>
      <c r="D188" s="102">
        <v>10</v>
      </c>
      <c r="E188" s="102" t="s">
        <v>214</v>
      </c>
      <c r="F188" s="102">
        <v>1</v>
      </c>
      <c r="G188" s="102">
        <v>20</v>
      </c>
      <c r="H188" s="103">
        <v>200</v>
      </c>
    </row>
    <row r="189" spans="1:8" x14ac:dyDescent="0.2">
      <c r="B189" s="101">
        <v>11</v>
      </c>
      <c r="C189" s="102">
        <v>20</v>
      </c>
      <c r="D189" s="102">
        <v>10</v>
      </c>
      <c r="E189" s="102" t="s">
        <v>213</v>
      </c>
      <c r="F189" s="102">
        <v>1</v>
      </c>
      <c r="G189" s="102">
        <v>15</v>
      </c>
      <c r="H189" s="103">
        <v>150</v>
      </c>
    </row>
    <row r="190" spans="1:8" x14ac:dyDescent="0.2">
      <c r="B190" s="101">
        <v>21</v>
      </c>
      <c r="C190" s="102">
        <v>30</v>
      </c>
      <c r="D190" s="102">
        <v>10</v>
      </c>
      <c r="E190" s="102" t="s">
        <v>214</v>
      </c>
      <c r="F190" s="102">
        <v>2</v>
      </c>
      <c r="G190" s="102">
        <v>15</v>
      </c>
      <c r="H190" s="103">
        <v>150</v>
      </c>
    </row>
    <row r="191" spans="1:8" x14ac:dyDescent="0.2">
      <c r="B191" s="101">
        <v>31</v>
      </c>
      <c r="C191" s="102">
        <v>40</v>
      </c>
      <c r="D191" s="102">
        <v>10</v>
      </c>
      <c r="E191" s="102" t="s">
        <v>213</v>
      </c>
      <c r="F191" s="102">
        <v>2</v>
      </c>
      <c r="G191" s="102">
        <v>12</v>
      </c>
      <c r="H191" s="103">
        <v>120</v>
      </c>
    </row>
    <row r="192" spans="1:8" x14ac:dyDescent="0.2">
      <c r="B192" s="101">
        <v>41</v>
      </c>
      <c r="C192" s="102">
        <v>50</v>
      </c>
      <c r="D192" s="102">
        <v>10</v>
      </c>
      <c r="E192" s="102" t="s">
        <v>213</v>
      </c>
      <c r="F192" s="102">
        <v>3</v>
      </c>
      <c r="G192" s="102">
        <v>10</v>
      </c>
      <c r="H192" s="103">
        <v>100</v>
      </c>
    </row>
    <row r="193" spans="1:10" x14ac:dyDescent="0.2">
      <c r="B193" s="101">
        <v>51</v>
      </c>
      <c r="C193" s="102">
        <v>60</v>
      </c>
      <c r="D193" s="102">
        <v>10</v>
      </c>
      <c r="E193" s="102" t="s">
        <v>214</v>
      </c>
      <c r="F193" s="102">
        <v>3</v>
      </c>
      <c r="G193" s="102">
        <v>8</v>
      </c>
      <c r="H193" s="103">
        <v>80</v>
      </c>
    </row>
    <row r="194" spans="1:10" ht="17" thickBot="1" x14ac:dyDescent="0.25">
      <c r="B194" s="104">
        <v>61</v>
      </c>
      <c r="C194" s="105">
        <v>65</v>
      </c>
      <c r="D194" s="105">
        <v>5</v>
      </c>
      <c r="E194" s="105" t="s">
        <v>213</v>
      </c>
      <c r="F194" s="105">
        <v>4</v>
      </c>
      <c r="G194" s="112">
        <v>7</v>
      </c>
      <c r="H194" s="106">
        <v>35</v>
      </c>
    </row>
    <row r="195" spans="1:10" ht="17" thickBot="1" x14ac:dyDescent="0.25">
      <c r="G195" s="37" t="s">
        <v>218</v>
      </c>
      <c r="H195" s="107">
        <f>SUM(H188:H194)</f>
        <v>835</v>
      </c>
    </row>
    <row r="197" spans="1:10" x14ac:dyDescent="0.2">
      <c r="A197" s="1" t="s">
        <v>871</v>
      </c>
      <c r="I197" s="1" t="s">
        <v>867</v>
      </c>
      <c r="J197" s="1" t="s">
        <v>3399</v>
      </c>
    </row>
    <row r="198" spans="1:10" ht="17" thickBot="1" x14ac:dyDescent="0.25">
      <c r="A198" s="1" t="s">
        <v>872</v>
      </c>
      <c r="I198" s="1" t="s">
        <v>775</v>
      </c>
      <c r="J198" s="1" t="s">
        <v>3400</v>
      </c>
    </row>
    <row r="199" spans="1:10" ht="17" thickBot="1" x14ac:dyDescent="0.25">
      <c r="D199" s="110">
        <f>7*(5)</f>
        <v>35</v>
      </c>
      <c r="F199" s="1" t="s">
        <v>873</v>
      </c>
      <c r="H199" s="349"/>
      <c r="I199" s="1" t="s">
        <v>862</v>
      </c>
      <c r="J199" s="1" t="s">
        <v>3401</v>
      </c>
    </row>
    <row r="201" spans="1:10" x14ac:dyDescent="0.2">
      <c r="A201" s="92" t="s">
        <v>2326</v>
      </c>
      <c r="B201" s="92"/>
      <c r="C201" s="92"/>
      <c r="D201" s="92"/>
      <c r="E201" s="92"/>
      <c r="F201" s="92"/>
      <c r="G201" s="92"/>
      <c r="H201" s="92"/>
    </row>
    <row r="202" spans="1:10" x14ac:dyDescent="0.2">
      <c r="A202" s="1" t="s">
        <v>2323</v>
      </c>
    </row>
    <row r="203" spans="1:10" x14ac:dyDescent="0.2">
      <c r="A203" s="1" t="s">
        <v>2324</v>
      </c>
    </row>
    <row r="205" spans="1:10" x14ac:dyDescent="0.2">
      <c r="A205" s="1" t="s">
        <v>2325</v>
      </c>
      <c r="F205" s="1" t="s">
        <v>874</v>
      </c>
      <c r="G205" s="1" t="s">
        <v>875</v>
      </c>
      <c r="I205" s="1" t="s">
        <v>2327</v>
      </c>
      <c r="J205" s="1" t="s">
        <v>2328</v>
      </c>
    </row>
    <row r="206" spans="1:10" x14ac:dyDescent="0.2">
      <c r="A206" s="1" t="s">
        <v>2329</v>
      </c>
      <c r="F206" s="1" t="s">
        <v>876</v>
      </c>
      <c r="G206" s="1" t="s">
        <v>877</v>
      </c>
      <c r="I206" s="1" t="s">
        <v>2330</v>
      </c>
      <c r="J206" s="1" t="s">
        <v>2331</v>
      </c>
    </row>
    <row r="207" spans="1:10" x14ac:dyDescent="0.2">
      <c r="A207" s="1" t="s">
        <v>878</v>
      </c>
      <c r="G207" s="1" t="s">
        <v>2332</v>
      </c>
      <c r="I207" s="1" t="s">
        <v>2333</v>
      </c>
      <c r="J207" s="1" t="s">
        <v>2334</v>
      </c>
    </row>
    <row r="209" spans="1:10" x14ac:dyDescent="0.2">
      <c r="A209" s="1" t="s">
        <v>879</v>
      </c>
    </row>
    <row r="211" spans="1:10" ht="17" thickBot="1" x14ac:dyDescent="0.25">
      <c r="A211" s="1" t="s">
        <v>880</v>
      </c>
      <c r="E211" s="1" t="s">
        <v>881</v>
      </c>
    </row>
    <row r="212" spans="1:10" ht="17" thickBot="1" x14ac:dyDescent="0.25">
      <c r="A212" s="1" t="s">
        <v>882</v>
      </c>
      <c r="B212" s="108">
        <f>C49*5</f>
        <v>220</v>
      </c>
      <c r="D212" s="109" t="s">
        <v>883</v>
      </c>
      <c r="E212" s="1" t="s">
        <v>882</v>
      </c>
      <c r="F212" s="108">
        <f>F48*5</f>
        <v>215</v>
      </c>
      <c r="G212" s="109"/>
      <c r="H212" s="109" t="s">
        <v>884</v>
      </c>
      <c r="I212" s="1" t="s">
        <v>875</v>
      </c>
    </row>
    <row r="213" spans="1:10" ht="17" thickBot="1" x14ac:dyDescent="0.25">
      <c r="A213" s="1" t="s">
        <v>885</v>
      </c>
      <c r="B213" s="108">
        <f>4*D199</f>
        <v>140</v>
      </c>
      <c r="D213" s="1" t="s">
        <v>886</v>
      </c>
      <c r="E213" s="1" t="s">
        <v>885</v>
      </c>
      <c r="F213" s="108">
        <f>E48*D199</f>
        <v>105</v>
      </c>
      <c r="H213" s="1" t="s">
        <v>887</v>
      </c>
      <c r="I213" s="1" t="s">
        <v>877</v>
      </c>
    </row>
    <row r="214" spans="1:10" ht="17" thickBot="1" x14ac:dyDescent="0.25">
      <c r="A214" s="1" t="s">
        <v>888</v>
      </c>
      <c r="B214" s="304">
        <f>B212-B213</f>
        <v>80</v>
      </c>
      <c r="D214" s="1" t="s">
        <v>889</v>
      </c>
      <c r="E214" s="1" t="s">
        <v>888</v>
      </c>
      <c r="F214" s="304">
        <f>F212-F213</f>
        <v>110</v>
      </c>
      <c r="H214" s="1" t="s">
        <v>889</v>
      </c>
      <c r="I214" s="1" t="s">
        <v>2335</v>
      </c>
      <c r="J214" s="1" t="s">
        <v>2336</v>
      </c>
    </row>
    <row r="216" spans="1:10" ht="17" thickBot="1" x14ac:dyDescent="0.25">
      <c r="A216" s="1" t="s">
        <v>890</v>
      </c>
    </row>
    <row r="217" spans="1:10" ht="17" thickBot="1" x14ac:dyDescent="0.25">
      <c r="A217" s="1" t="s">
        <v>882</v>
      </c>
      <c r="B217" s="108">
        <f>C48*5</f>
        <v>185</v>
      </c>
      <c r="D217" s="109" t="s">
        <v>891</v>
      </c>
    </row>
    <row r="218" spans="1:10" ht="17" thickBot="1" x14ac:dyDescent="0.25">
      <c r="A218" s="1" t="s">
        <v>885</v>
      </c>
      <c r="B218" s="108">
        <f>3*D199</f>
        <v>105</v>
      </c>
      <c r="D218" s="1" t="s">
        <v>887</v>
      </c>
    </row>
    <row r="219" spans="1:10" ht="17" thickBot="1" x14ac:dyDescent="0.25">
      <c r="A219" s="1" t="s">
        <v>888</v>
      </c>
      <c r="B219" s="304">
        <f>B217-B218</f>
        <v>80</v>
      </c>
      <c r="D219" s="1" t="s">
        <v>889</v>
      </c>
    </row>
    <row r="221" spans="1:10" x14ac:dyDescent="0.2">
      <c r="A221" s="305" t="s">
        <v>892</v>
      </c>
      <c r="B221" s="92"/>
      <c r="C221" s="92"/>
      <c r="D221" s="92"/>
      <c r="E221" s="92"/>
      <c r="F221" s="92"/>
      <c r="G221" s="92"/>
      <c r="H221" s="92"/>
    </row>
    <row r="222" spans="1:10" x14ac:dyDescent="0.2">
      <c r="A222" s="1" t="s">
        <v>2337</v>
      </c>
    </row>
    <row r="223" spans="1:10" x14ac:dyDescent="0.2">
      <c r="A223" s="1" t="s">
        <v>1849</v>
      </c>
    </row>
    <row r="224" spans="1:10" x14ac:dyDescent="0.2">
      <c r="A224" s="1" t="s">
        <v>2338</v>
      </c>
    </row>
    <row r="225" spans="1:7" x14ac:dyDescent="0.2">
      <c r="A225" s="1" t="s">
        <v>2339</v>
      </c>
    </row>
    <row r="226" spans="1:7" x14ac:dyDescent="0.2">
      <c r="A226" s="1" t="s">
        <v>2340</v>
      </c>
    </row>
    <row r="228" spans="1:7" x14ac:dyDescent="0.2">
      <c r="A228" s="1" t="s">
        <v>2341</v>
      </c>
    </row>
    <row r="229" spans="1:7" x14ac:dyDescent="0.2">
      <c r="A229" s="1" t="s">
        <v>2342</v>
      </c>
    </row>
    <row r="231" spans="1:7" x14ac:dyDescent="0.2">
      <c r="A231" s="1" t="s">
        <v>831</v>
      </c>
    </row>
    <row r="232" spans="1:7" x14ac:dyDescent="0.2">
      <c r="A232" s="1" t="s">
        <v>2343</v>
      </c>
    </row>
    <row r="233" spans="1:7" x14ac:dyDescent="0.2">
      <c r="A233" s="1" t="s">
        <v>2344</v>
      </c>
    </row>
    <row r="234" spans="1:7" x14ac:dyDescent="0.2">
      <c r="A234" s="1" t="s">
        <v>2345</v>
      </c>
      <c r="F234" s="1">
        <f>42/5</f>
        <v>8.4</v>
      </c>
      <c r="G234" s="1" t="s">
        <v>2346</v>
      </c>
    </row>
    <row r="235" spans="1:7" x14ac:dyDescent="0.2">
      <c r="A235" s="1" t="s">
        <v>2347</v>
      </c>
    </row>
    <row r="237" spans="1:7" x14ac:dyDescent="0.2">
      <c r="A237" s="1" t="s">
        <v>2348</v>
      </c>
    </row>
    <row r="238" spans="1:7" x14ac:dyDescent="0.2">
      <c r="A238" s="1" t="s">
        <v>2349</v>
      </c>
    </row>
    <row r="240" spans="1:7" x14ac:dyDescent="0.2">
      <c r="A240" s="1" t="s">
        <v>2350</v>
      </c>
    </row>
    <row r="241" spans="1:8" ht="17" thickBot="1" x14ac:dyDescent="0.25"/>
    <row r="242" spans="1:8" ht="17" thickBot="1" x14ac:dyDescent="0.25">
      <c r="A242" s="116" t="s">
        <v>3408</v>
      </c>
      <c r="B242" s="117"/>
      <c r="C242" s="117"/>
      <c r="D242" s="117"/>
      <c r="E242" s="117"/>
      <c r="F242" s="117"/>
      <c r="G242" s="117"/>
      <c r="H242" s="118"/>
    </row>
    <row r="244" spans="1:8" x14ac:dyDescent="0.2">
      <c r="A244" s="1" t="s">
        <v>893</v>
      </c>
    </row>
    <row r="245" spans="1:8" x14ac:dyDescent="0.2">
      <c r="A245" s="1" t="s">
        <v>894</v>
      </c>
    </row>
    <row r="246" spans="1:8" x14ac:dyDescent="0.2">
      <c r="A246" s="1" t="s">
        <v>895</v>
      </c>
    </row>
    <row r="247" spans="1:8" x14ac:dyDescent="0.2">
      <c r="A247" s="1" t="s">
        <v>896</v>
      </c>
    </row>
    <row r="248" spans="1:8" x14ac:dyDescent="0.2">
      <c r="A248" s="1" t="s">
        <v>897</v>
      </c>
    </row>
    <row r="249" spans="1:8" x14ac:dyDescent="0.2">
      <c r="A249" s="1" t="s">
        <v>898</v>
      </c>
    </row>
    <row r="250" spans="1:8" x14ac:dyDescent="0.2">
      <c r="A250" s="4" t="s">
        <v>899</v>
      </c>
      <c r="B250" s="4"/>
      <c r="C250" s="4"/>
      <c r="D250" s="4"/>
      <c r="E250" s="4"/>
      <c r="F250" s="4"/>
      <c r="G250" s="4"/>
      <c r="H250" s="4"/>
    </row>
    <row r="251" spans="1:8" x14ac:dyDescent="0.2">
      <c r="A251" s="4" t="s">
        <v>900</v>
      </c>
      <c r="B251" s="4"/>
      <c r="C251" s="4"/>
      <c r="D251" s="4"/>
      <c r="E251" s="4"/>
      <c r="F251" s="4"/>
      <c r="G251" s="4"/>
      <c r="H251" s="4"/>
    </row>
    <row r="252" spans="1:8" x14ac:dyDescent="0.2">
      <c r="A252" s="4" t="s">
        <v>901</v>
      </c>
      <c r="B252" s="4"/>
      <c r="C252" s="4"/>
      <c r="D252" s="4"/>
      <c r="E252" s="4"/>
      <c r="F252" s="4"/>
      <c r="G252" s="4"/>
      <c r="H252" s="4"/>
    </row>
    <row r="254" spans="1:8" x14ac:dyDescent="0.2">
      <c r="A254" s="2" t="s">
        <v>902</v>
      </c>
      <c r="B254" s="2"/>
      <c r="C254" s="2"/>
      <c r="D254" s="2"/>
      <c r="E254" s="2"/>
      <c r="F254" s="2"/>
      <c r="G254" s="2"/>
      <c r="H254" s="2"/>
    </row>
    <row r="255" spans="1:8" x14ac:dyDescent="0.2">
      <c r="A255" s="1" t="s">
        <v>903</v>
      </c>
    </row>
    <row r="256" spans="1:8" x14ac:dyDescent="0.2">
      <c r="A256" s="1" t="s">
        <v>904</v>
      </c>
    </row>
    <row r="257" spans="1:3" x14ac:dyDescent="0.2">
      <c r="A257" s="1" t="s">
        <v>905</v>
      </c>
    </row>
    <row r="259" spans="1:3" ht="51" x14ac:dyDescent="0.2">
      <c r="A259" s="1" t="s">
        <v>906</v>
      </c>
      <c r="B259" s="96" t="s">
        <v>907</v>
      </c>
      <c r="C259" s="96" t="s">
        <v>908</v>
      </c>
    </row>
    <row r="260" spans="1:3" x14ac:dyDescent="0.2">
      <c r="A260" s="1">
        <v>0</v>
      </c>
      <c r="B260" s="1">
        <v>0</v>
      </c>
      <c r="C260" s="1">
        <v>0</v>
      </c>
    </row>
    <row r="261" spans="1:3" x14ac:dyDescent="0.2">
      <c r="A261" s="1">
        <v>1</v>
      </c>
      <c r="B261" s="1">
        <v>90</v>
      </c>
      <c r="C261" s="1">
        <v>80</v>
      </c>
    </row>
    <row r="262" spans="1:3" x14ac:dyDescent="0.2">
      <c r="A262" s="1">
        <v>2</v>
      </c>
      <c r="B262" s="1">
        <v>155</v>
      </c>
      <c r="C262" s="1">
        <v>150</v>
      </c>
    </row>
    <row r="263" spans="1:3" x14ac:dyDescent="0.2">
      <c r="A263" s="1">
        <v>3</v>
      </c>
      <c r="B263" s="1">
        <v>205</v>
      </c>
      <c r="C263" s="1">
        <v>210</v>
      </c>
    </row>
    <row r="264" spans="1:3" x14ac:dyDescent="0.2">
      <c r="A264" s="1">
        <v>4</v>
      </c>
      <c r="B264" s="1">
        <v>225</v>
      </c>
      <c r="C264" s="1">
        <v>255</v>
      </c>
    </row>
    <row r="265" spans="1:3" x14ac:dyDescent="0.2">
      <c r="A265" s="1">
        <v>5</v>
      </c>
      <c r="B265" s="1">
        <v>235</v>
      </c>
      <c r="C265" s="1">
        <v>285</v>
      </c>
    </row>
    <row r="266" spans="1:3" x14ac:dyDescent="0.2">
      <c r="A266" s="1">
        <v>6</v>
      </c>
      <c r="B266" s="1">
        <v>240</v>
      </c>
      <c r="C266" s="1">
        <v>290</v>
      </c>
    </row>
    <row r="267" spans="1:3" x14ac:dyDescent="0.2">
      <c r="A267" s="1">
        <v>7</v>
      </c>
      <c r="B267" s="1">
        <v>240</v>
      </c>
      <c r="C267" s="1">
        <v>290</v>
      </c>
    </row>
    <row r="269" spans="1:3" x14ac:dyDescent="0.2">
      <c r="A269" s="1" t="s">
        <v>909</v>
      </c>
    </row>
    <row r="271" spans="1:3" x14ac:dyDescent="0.2">
      <c r="A271" s="1" t="s">
        <v>105</v>
      </c>
    </row>
    <row r="272" spans="1:3" x14ac:dyDescent="0.2">
      <c r="A272" s="1" t="s">
        <v>910</v>
      </c>
    </row>
    <row r="273" spans="1:8" x14ac:dyDescent="0.2">
      <c r="A273" s="1" t="s">
        <v>911</v>
      </c>
    </row>
    <row r="274" spans="1:8" x14ac:dyDescent="0.2">
      <c r="A274" s="1" t="s">
        <v>912</v>
      </c>
    </row>
    <row r="275" spans="1:8" x14ac:dyDescent="0.2">
      <c r="A275" s="1" t="s">
        <v>913</v>
      </c>
    </row>
    <row r="276" spans="1:8" x14ac:dyDescent="0.2">
      <c r="A276" s="1" t="s">
        <v>914</v>
      </c>
    </row>
    <row r="277" spans="1:8" x14ac:dyDescent="0.2">
      <c r="A277" s="1" t="s">
        <v>915</v>
      </c>
    </row>
    <row r="278" spans="1:8" x14ac:dyDescent="0.2">
      <c r="A278" s="1" t="s">
        <v>916</v>
      </c>
    </row>
    <row r="279" spans="1:8" x14ac:dyDescent="0.2">
      <c r="A279" s="1" t="s">
        <v>917</v>
      </c>
    </row>
    <row r="280" spans="1:8" x14ac:dyDescent="0.2">
      <c r="A280" s="1" t="s">
        <v>918</v>
      </c>
    </row>
    <row r="281" spans="1:8" x14ac:dyDescent="0.2">
      <c r="A281" s="1" t="s">
        <v>919</v>
      </c>
    </row>
    <row r="282" spans="1:8" x14ac:dyDescent="0.2">
      <c r="A282" s="1" t="s">
        <v>920</v>
      </c>
    </row>
    <row r="284" spans="1:8" x14ac:dyDescent="0.2">
      <c r="A284" s="4" t="s">
        <v>341</v>
      </c>
    </row>
    <row r="285" spans="1:8" ht="17" thickBot="1" x14ac:dyDescent="0.25"/>
    <row r="286" spans="1:8" x14ac:dyDescent="0.2">
      <c r="A286" s="5" t="s">
        <v>910</v>
      </c>
      <c r="B286" s="6"/>
      <c r="C286" s="6"/>
      <c r="D286" s="6"/>
      <c r="E286" s="6"/>
      <c r="F286" s="6"/>
      <c r="G286" s="6"/>
      <c r="H286" s="7"/>
    </row>
    <row r="287" spans="1:8" ht="17" thickBot="1" x14ac:dyDescent="0.25">
      <c r="A287" s="10" t="s">
        <v>921</v>
      </c>
      <c r="B287" s="11"/>
      <c r="C287" s="11"/>
      <c r="D287" s="11"/>
      <c r="E287" s="11"/>
      <c r="F287" s="11"/>
      <c r="G287" s="11"/>
      <c r="H287" s="13"/>
    </row>
    <row r="289" spans="1:8" x14ac:dyDescent="0.2">
      <c r="A289" s="92" t="s">
        <v>922</v>
      </c>
      <c r="B289" s="92"/>
      <c r="C289" s="92"/>
      <c r="D289" s="92"/>
      <c r="E289" s="92"/>
      <c r="F289" s="92"/>
      <c r="G289" s="92"/>
      <c r="H289" s="92"/>
    </row>
    <row r="291" spans="1:8" x14ac:dyDescent="0.2">
      <c r="A291" s="1" t="s">
        <v>923</v>
      </c>
    </row>
    <row r="292" spans="1:8" x14ac:dyDescent="0.2">
      <c r="A292" s="1" t="s">
        <v>924</v>
      </c>
    </row>
    <row r="293" spans="1:8" x14ac:dyDescent="0.2">
      <c r="A293" s="1" t="s">
        <v>925</v>
      </c>
    </row>
    <row r="295" spans="1:8" x14ac:dyDescent="0.2">
      <c r="A295" s="1" t="s">
        <v>926</v>
      </c>
    </row>
    <row r="296" spans="1:8" x14ac:dyDescent="0.2">
      <c r="A296" s="1" t="s">
        <v>927</v>
      </c>
    </row>
    <row r="298" spans="1:8" x14ac:dyDescent="0.2">
      <c r="A298" s="15"/>
      <c r="B298" s="402" t="s">
        <v>928</v>
      </c>
      <c r="C298" s="402"/>
      <c r="D298" s="402" t="s">
        <v>929</v>
      </c>
      <c r="E298" s="402"/>
    </row>
    <row r="299" spans="1:8" ht="51" x14ac:dyDescent="0.2">
      <c r="A299" s="15" t="s">
        <v>906</v>
      </c>
      <c r="B299" s="20" t="s">
        <v>930</v>
      </c>
      <c r="C299" s="122" t="s">
        <v>931</v>
      </c>
      <c r="D299" s="20" t="s">
        <v>932</v>
      </c>
      <c r="E299" s="122" t="s">
        <v>933</v>
      </c>
    </row>
    <row r="300" spans="1:8" x14ac:dyDescent="0.2">
      <c r="A300" s="15">
        <v>0</v>
      </c>
      <c r="B300" s="15">
        <v>0</v>
      </c>
      <c r="C300" s="123"/>
      <c r="D300" s="15">
        <v>0</v>
      </c>
      <c r="E300" s="123"/>
    </row>
    <row r="301" spans="1:8" x14ac:dyDescent="0.2">
      <c r="A301" s="409">
        <v>1</v>
      </c>
      <c r="B301" s="409">
        <v>90</v>
      </c>
      <c r="C301" s="124">
        <f>B301-B300</f>
        <v>90</v>
      </c>
      <c r="D301" s="409">
        <v>80</v>
      </c>
      <c r="E301" s="124">
        <f>D301-D300</f>
        <v>80</v>
      </c>
      <c r="G301" s="1" t="s">
        <v>3402</v>
      </c>
    </row>
    <row r="302" spans="1:8" x14ac:dyDescent="0.2">
      <c r="A302" s="410"/>
      <c r="B302" s="410"/>
      <c r="C302" s="124" t="s">
        <v>934</v>
      </c>
      <c r="D302" s="410"/>
      <c r="E302" s="124" t="s">
        <v>934</v>
      </c>
      <c r="G302" s="1" t="s">
        <v>3403</v>
      </c>
    </row>
    <row r="303" spans="1:8" x14ac:dyDescent="0.2">
      <c r="A303" s="15">
        <v>2</v>
      </c>
      <c r="B303" s="15">
        <v>155</v>
      </c>
      <c r="C303" s="123">
        <f>B303-B301</f>
        <v>65</v>
      </c>
      <c r="D303" s="400">
        <v>150</v>
      </c>
      <c r="E303" s="123">
        <f>D303-D301</f>
        <v>70</v>
      </c>
      <c r="G303" s="1" t="s">
        <v>3404</v>
      </c>
    </row>
    <row r="304" spans="1:8" x14ac:dyDescent="0.2">
      <c r="A304" s="15"/>
      <c r="B304" s="15"/>
      <c r="C304" s="123" t="s">
        <v>935</v>
      </c>
      <c r="D304" s="401"/>
      <c r="E304" s="123" t="s">
        <v>934</v>
      </c>
      <c r="G304" s="1" t="s">
        <v>3405</v>
      </c>
    </row>
    <row r="305" spans="1:8" x14ac:dyDescent="0.2">
      <c r="A305" s="15">
        <v>3</v>
      </c>
      <c r="B305" s="15">
        <v>205</v>
      </c>
      <c r="C305" s="123">
        <f>B305-B303</f>
        <v>50</v>
      </c>
      <c r="D305" s="15">
        <v>210</v>
      </c>
      <c r="E305" s="123">
        <f>D305-D303</f>
        <v>60</v>
      </c>
      <c r="G305" s="1" t="s">
        <v>3406</v>
      </c>
    </row>
    <row r="306" spans="1:8" x14ac:dyDescent="0.2">
      <c r="A306" s="15">
        <v>4</v>
      </c>
      <c r="B306" s="15">
        <v>225</v>
      </c>
      <c r="C306" s="123">
        <f t="shared" ref="C306:E309" si="29">B306-B305</f>
        <v>20</v>
      </c>
      <c r="D306" s="15">
        <v>255</v>
      </c>
      <c r="E306" s="123">
        <f t="shared" si="29"/>
        <v>45</v>
      </c>
      <c r="G306" s="1" t="s">
        <v>3407</v>
      </c>
    </row>
    <row r="307" spans="1:8" x14ac:dyDescent="0.2">
      <c r="A307" s="15">
        <v>5</v>
      </c>
      <c r="B307" s="15">
        <v>235</v>
      </c>
      <c r="C307" s="123">
        <f t="shared" si="29"/>
        <v>10</v>
      </c>
      <c r="D307" s="15">
        <v>285</v>
      </c>
      <c r="E307" s="123">
        <f t="shared" si="29"/>
        <v>30</v>
      </c>
    </row>
    <row r="308" spans="1:8" x14ac:dyDescent="0.2">
      <c r="A308" s="15">
        <v>6</v>
      </c>
      <c r="B308" s="15">
        <v>240</v>
      </c>
      <c r="C308" s="123">
        <f t="shared" si="29"/>
        <v>5</v>
      </c>
      <c r="D308" s="15">
        <v>290</v>
      </c>
      <c r="E308" s="123">
        <f t="shared" si="29"/>
        <v>5</v>
      </c>
    </row>
    <row r="309" spans="1:8" x14ac:dyDescent="0.2">
      <c r="A309" s="15">
        <v>7</v>
      </c>
      <c r="B309" s="15">
        <v>240</v>
      </c>
      <c r="C309" s="123">
        <f t="shared" si="29"/>
        <v>0</v>
      </c>
      <c r="D309" s="15">
        <v>290</v>
      </c>
      <c r="E309" s="123">
        <f t="shared" si="29"/>
        <v>0</v>
      </c>
    </row>
    <row r="311" spans="1:8" x14ac:dyDescent="0.2">
      <c r="A311" s="1" t="s">
        <v>936</v>
      </c>
    </row>
    <row r="312" spans="1:8" x14ac:dyDescent="0.2">
      <c r="A312" s="1" t="s">
        <v>937</v>
      </c>
      <c r="B312" s="125">
        <f>10*C301+6*C303</f>
        <v>1290</v>
      </c>
      <c r="E312" s="1" t="s">
        <v>938</v>
      </c>
      <c r="F312" s="1" t="s">
        <v>939</v>
      </c>
    </row>
    <row r="313" spans="1:8" x14ac:dyDescent="0.2">
      <c r="A313" s="1" t="s">
        <v>211</v>
      </c>
      <c r="B313" s="125">
        <f>10*E301+10*E303</f>
        <v>1500</v>
      </c>
      <c r="E313" s="1" t="s">
        <v>940</v>
      </c>
    </row>
    <row r="314" spans="1:8" x14ac:dyDescent="0.2">
      <c r="A314" s="1" t="s">
        <v>218</v>
      </c>
      <c r="B314" s="126">
        <f>SUM(B312:B313)</f>
        <v>2790</v>
      </c>
      <c r="C314" s="1" t="s">
        <v>941</v>
      </c>
    </row>
    <row r="315" spans="1:8" ht="17" thickBot="1" x14ac:dyDescent="0.25"/>
    <row r="316" spans="1:8" x14ac:dyDescent="0.2">
      <c r="A316" s="5" t="s">
        <v>914</v>
      </c>
      <c r="B316" s="6"/>
      <c r="C316" s="6"/>
      <c r="D316" s="6"/>
      <c r="E316" s="6"/>
      <c r="F316" s="6"/>
      <c r="G316" s="6"/>
      <c r="H316" s="7"/>
    </row>
    <row r="317" spans="1:8" ht="17" thickBot="1" x14ac:dyDescent="0.25">
      <c r="A317" s="10" t="s">
        <v>915</v>
      </c>
      <c r="B317" s="11"/>
      <c r="C317" s="11"/>
      <c r="D317" s="11"/>
      <c r="E317" s="11"/>
      <c r="F317" s="11"/>
      <c r="G317" s="11"/>
      <c r="H317" s="13"/>
    </row>
    <row r="319" spans="1:8" x14ac:dyDescent="0.2">
      <c r="A319" s="1" t="s">
        <v>942</v>
      </c>
    </row>
    <row r="320" spans="1:8" ht="17" thickBot="1" x14ac:dyDescent="0.25"/>
    <row r="321" spans="1:8" ht="17" thickBot="1" x14ac:dyDescent="0.25">
      <c r="A321" s="72" t="s">
        <v>916</v>
      </c>
      <c r="B321" s="50"/>
      <c r="C321" s="50"/>
      <c r="D321" s="50"/>
      <c r="E321" s="50"/>
      <c r="F321" s="50"/>
      <c r="G321" s="50"/>
      <c r="H321" s="51"/>
    </row>
    <row r="323" spans="1:8" x14ac:dyDescent="0.2">
      <c r="A323" s="15"/>
      <c r="B323" s="402" t="s">
        <v>928</v>
      </c>
      <c r="C323" s="402"/>
      <c r="D323" s="402" t="s">
        <v>929</v>
      </c>
      <c r="E323" s="402"/>
    </row>
    <row r="324" spans="1:8" ht="51" x14ac:dyDescent="0.2">
      <c r="A324" s="15" t="s">
        <v>906</v>
      </c>
      <c r="B324" s="20" t="s">
        <v>930</v>
      </c>
      <c r="C324" s="20" t="s">
        <v>931</v>
      </c>
      <c r="D324" s="20" t="s">
        <v>932</v>
      </c>
      <c r="E324" s="20" t="s">
        <v>933</v>
      </c>
    </row>
    <row r="325" spans="1:8" x14ac:dyDescent="0.2">
      <c r="A325" s="15">
        <v>0</v>
      </c>
      <c r="B325" s="15">
        <v>0</v>
      </c>
      <c r="C325" s="15"/>
      <c r="D325" s="15">
        <v>0</v>
      </c>
      <c r="E325" s="15"/>
    </row>
    <row r="326" spans="1:8" x14ac:dyDescent="0.2">
      <c r="A326" s="400">
        <v>1</v>
      </c>
      <c r="B326" s="400">
        <v>90</v>
      </c>
      <c r="C326" s="127">
        <f>B326-B325</f>
        <v>90</v>
      </c>
      <c r="D326" s="400">
        <v>80</v>
      </c>
      <c r="E326" s="127">
        <f>D326-D325</f>
        <v>80</v>
      </c>
    </row>
    <row r="327" spans="1:8" x14ac:dyDescent="0.2">
      <c r="A327" s="401"/>
      <c r="B327" s="401"/>
      <c r="C327" s="127" t="s">
        <v>934</v>
      </c>
      <c r="D327" s="401"/>
      <c r="E327" s="127" t="s">
        <v>934</v>
      </c>
    </row>
    <row r="328" spans="1:8" x14ac:dyDescent="0.2">
      <c r="A328" s="400">
        <v>2</v>
      </c>
      <c r="B328" s="400">
        <v>155</v>
      </c>
      <c r="C328" s="15">
        <f>B328-B326</f>
        <v>65</v>
      </c>
      <c r="D328" s="400">
        <v>150</v>
      </c>
      <c r="E328" s="15">
        <f>D328-D326</f>
        <v>70</v>
      </c>
    </row>
    <row r="329" spans="1:8" x14ac:dyDescent="0.2">
      <c r="A329" s="401"/>
      <c r="B329" s="401"/>
      <c r="C329" s="15" t="s">
        <v>934</v>
      </c>
      <c r="D329" s="401"/>
      <c r="E329" s="15" t="s">
        <v>934</v>
      </c>
    </row>
    <row r="330" spans="1:8" x14ac:dyDescent="0.2">
      <c r="A330" s="400">
        <v>3</v>
      </c>
      <c r="B330" s="400">
        <v>205</v>
      </c>
      <c r="C330" s="15">
        <f>B330-B328</f>
        <v>50</v>
      </c>
      <c r="D330" s="400">
        <v>210</v>
      </c>
      <c r="E330" s="15">
        <f>D330-D328</f>
        <v>60</v>
      </c>
    </row>
    <row r="331" spans="1:8" x14ac:dyDescent="0.2">
      <c r="A331" s="401"/>
      <c r="B331" s="401"/>
      <c r="C331" s="15" t="s">
        <v>935</v>
      </c>
      <c r="D331" s="401"/>
      <c r="E331" s="15" t="s">
        <v>934</v>
      </c>
    </row>
    <row r="332" spans="1:8" x14ac:dyDescent="0.2">
      <c r="A332" s="15">
        <v>4</v>
      </c>
      <c r="B332" s="15">
        <v>225</v>
      </c>
      <c r="C332" s="15">
        <f t="shared" ref="C332" si="30">B332-B330</f>
        <v>20</v>
      </c>
      <c r="D332" s="15">
        <v>255</v>
      </c>
      <c r="E332" s="15">
        <f t="shared" ref="E332" si="31">D332-D330</f>
        <v>45</v>
      </c>
    </row>
    <row r="333" spans="1:8" x14ac:dyDescent="0.2">
      <c r="A333" s="15">
        <v>5</v>
      </c>
      <c r="B333" s="15">
        <v>235</v>
      </c>
      <c r="C333" s="15">
        <f t="shared" ref="C333" si="32">B333-B332</f>
        <v>10</v>
      </c>
      <c r="D333" s="15">
        <v>285</v>
      </c>
      <c r="E333" s="15">
        <f t="shared" ref="E333" si="33">D333-D332</f>
        <v>30</v>
      </c>
    </row>
    <row r="334" spans="1:8" x14ac:dyDescent="0.2">
      <c r="A334" s="15">
        <v>6</v>
      </c>
      <c r="B334" s="15">
        <v>240</v>
      </c>
      <c r="C334" s="15">
        <f t="shared" ref="C334" si="34">B334-B333</f>
        <v>5</v>
      </c>
      <c r="D334" s="15">
        <v>290</v>
      </c>
      <c r="E334" s="15">
        <f t="shared" ref="E334" si="35">D334-D333</f>
        <v>5</v>
      </c>
    </row>
    <row r="335" spans="1:8" x14ac:dyDescent="0.2">
      <c r="A335" s="15">
        <v>7</v>
      </c>
      <c r="B335" s="15">
        <v>240</v>
      </c>
      <c r="C335" s="15">
        <f t="shared" ref="C335" si="36">B335-B334</f>
        <v>0</v>
      </c>
      <c r="D335" s="15">
        <v>290</v>
      </c>
      <c r="E335" s="15">
        <f t="shared" ref="E335" si="37">D335-D334</f>
        <v>0</v>
      </c>
    </row>
    <row r="337" spans="1:8" x14ac:dyDescent="0.2">
      <c r="A337" s="1" t="s">
        <v>936</v>
      </c>
    </row>
    <row r="338" spans="1:8" x14ac:dyDescent="0.2">
      <c r="A338" s="1" t="s">
        <v>937</v>
      </c>
      <c r="B338" s="114">
        <f>10*C326+10*C328+6*C330</f>
        <v>1850</v>
      </c>
      <c r="E338" s="1" t="s">
        <v>943</v>
      </c>
      <c r="G338" s="1">
        <f>C330</f>
        <v>50</v>
      </c>
    </row>
    <row r="339" spans="1:8" x14ac:dyDescent="0.2">
      <c r="A339" s="1" t="s">
        <v>944</v>
      </c>
      <c r="B339" s="114">
        <f>10*E326+10*E328+10*E330</f>
        <v>2100</v>
      </c>
    </row>
    <row r="340" spans="1:8" x14ac:dyDescent="0.2">
      <c r="B340" s="115">
        <f>SUM(B338:B339)</f>
        <v>3950</v>
      </c>
    </row>
    <row r="341" spans="1:8" ht="17" thickBot="1" x14ac:dyDescent="0.25"/>
    <row r="342" spans="1:8" x14ac:dyDescent="0.2">
      <c r="A342" s="5" t="s">
        <v>917</v>
      </c>
      <c r="B342" s="6"/>
      <c r="C342" s="6"/>
      <c r="D342" s="6"/>
      <c r="E342" s="6"/>
      <c r="F342" s="6"/>
      <c r="G342" s="6"/>
      <c r="H342" s="7"/>
    </row>
    <row r="343" spans="1:8" x14ac:dyDescent="0.2">
      <c r="A343" s="8" t="s">
        <v>918</v>
      </c>
      <c r="H343" s="9"/>
    </row>
    <row r="344" spans="1:8" x14ac:dyDescent="0.2">
      <c r="A344" s="8" t="s">
        <v>919</v>
      </c>
      <c r="H344" s="9"/>
    </row>
    <row r="345" spans="1:8" ht="17" thickBot="1" x14ac:dyDescent="0.25">
      <c r="A345" s="10" t="s">
        <v>920</v>
      </c>
      <c r="B345" s="11"/>
      <c r="C345" s="11"/>
      <c r="D345" s="11"/>
      <c r="E345" s="11"/>
      <c r="F345" s="11"/>
      <c r="G345" s="11"/>
      <c r="H345" s="13"/>
    </row>
    <row r="347" spans="1:8" x14ac:dyDescent="0.2">
      <c r="A347" s="1" t="s">
        <v>945</v>
      </c>
      <c r="C347" s="114">
        <f>B340</f>
        <v>3950</v>
      </c>
    </row>
    <row r="349" spans="1:8" x14ac:dyDescent="0.2">
      <c r="A349" s="1" t="s">
        <v>946</v>
      </c>
    </row>
    <row r="351" spans="1:8" x14ac:dyDescent="0.2">
      <c r="A351" s="15"/>
      <c r="B351" s="402" t="s">
        <v>928</v>
      </c>
      <c r="C351" s="402"/>
      <c r="D351" s="402" t="s">
        <v>929</v>
      </c>
      <c r="E351" s="402"/>
    </row>
    <row r="352" spans="1:8" ht="51" x14ac:dyDescent="0.2">
      <c r="A352" s="15" t="s">
        <v>906</v>
      </c>
      <c r="B352" s="20" t="s">
        <v>930</v>
      </c>
      <c r="C352" s="20" t="s">
        <v>931</v>
      </c>
      <c r="D352" s="20" t="s">
        <v>932</v>
      </c>
      <c r="E352" s="20" t="s">
        <v>933</v>
      </c>
    </row>
    <row r="353" spans="1:5" x14ac:dyDescent="0.2">
      <c r="A353" s="15">
        <v>0</v>
      </c>
      <c r="B353" s="15">
        <v>0</v>
      </c>
      <c r="C353" s="15"/>
      <c r="D353" s="15">
        <v>0</v>
      </c>
      <c r="E353" s="15"/>
    </row>
    <row r="354" spans="1:5" x14ac:dyDescent="0.2">
      <c r="A354" s="400">
        <v>1</v>
      </c>
      <c r="B354" s="400">
        <v>90</v>
      </c>
      <c r="C354" s="127">
        <f>B354-B353</f>
        <v>90</v>
      </c>
      <c r="D354" s="400">
        <v>80</v>
      </c>
      <c r="E354" s="127">
        <f>D354-D353</f>
        <v>80</v>
      </c>
    </row>
    <row r="355" spans="1:5" x14ac:dyDescent="0.2">
      <c r="A355" s="401"/>
      <c r="B355" s="401"/>
      <c r="C355" s="131" t="s">
        <v>947</v>
      </c>
      <c r="D355" s="401"/>
      <c r="E355" s="131" t="s">
        <v>934</v>
      </c>
    </row>
    <row r="356" spans="1:5" x14ac:dyDescent="0.2">
      <c r="A356" s="400">
        <v>2</v>
      </c>
      <c r="B356" s="400">
        <v>155</v>
      </c>
      <c r="C356" s="15">
        <f>B356-B354</f>
        <v>65</v>
      </c>
      <c r="D356" s="400">
        <v>150</v>
      </c>
      <c r="E356" s="15">
        <f>D356-D354</f>
        <v>70</v>
      </c>
    </row>
    <row r="357" spans="1:5" x14ac:dyDescent="0.2">
      <c r="A357" s="401"/>
      <c r="B357" s="401"/>
      <c r="C357" s="123" t="s">
        <v>947</v>
      </c>
      <c r="D357" s="401"/>
      <c r="E357" s="123" t="s">
        <v>934</v>
      </c>
    </row>
    <row r="358" spans="1:5" x14ac:dyDescent="0.2">
      <c r="A358" s="400">
        <v>3</v>
      </c>
      <c r="B358" s="400">
        <v>205</v>
      </c>
      <c r="C358" s="15">
        <f>B358-B356</f>
        <v>50</v>
      </c>
      <c r="D358" s="400">
        <v>210</v>
      </c>
      <c r="E358" s="15">
        <f>D358-D356</f>
        <v>60</v>
      </c>
    </row>
    <row r="359" spans="1:5" x14ac:dyDescent="0.2">
      <c r="A359" s="401"/>
      <c r="B359" s="401"/>
      <c r="C359" s="123" t="s">
        <v>948</v>
      </c>
      <c r="D359" s="401"/>
      <c r="E359" s="123" t="s">
        <v>934</v>
      </c>
    </row>
    <row r="360" spans="1:5" x14ac:dyDescent="0.2">
      <c r="A360" s="15">
        <v>4</v>
      </c>
      <c r="B360" s="15">
        <v>225</v>
      </c>
      <c r="C360" s="15">
        <f t="shared" ref="C360" si="38">B360-B358</f>
        <v>20</v>
      </c>
      <c r="D360" s="15">
        <v>255</v>
      </c>
      <c r="E360" s="15">
        <f t="shared" ref="E360" si="39">D360-D358</f>
        <v>45</v>
      </c>
    </row>
    <row r="361" spans="1:5" x14ac:dyDescent="0.2">
      <c r="A361" s="15">
        <v>5</v>
      </c>
      <c r="B361" s="15">
        <v>235</v>
      </c>
      <c r="C361" s="15">
        <f t="shared" ref="C361" si="40">B361-B360</f>
        <v>10</v>
      </c>
      <c r="D361" s="15">
        <v>285</v>
      </c>
      <c r="E361" s="15">
        <f t="shared" ref="E361:E363" si="41">D361-D360</f>
        <v>30</v>
      </c>
    </row>
    <row r="362" spans="1:5" x14ac:dyDescent="0.2">
      <c r="A362" s="15">
        <v>6</v>
      </c>
      <c r="B362" s="15">
        <v>240</v>
      </c>
      <c r="C362" s="15">
        <f t="shared" ref="C362" si="42">B362-B361</f>
        <v>5</v>
      </c>
      <c r="D362" s="15">
        <v>290</v>
      </c>
      <c r="E362" s="15">
        <f t="shared" si="41"/>
        <v>5</v>
      </c>
    </row>
    <row r="363" spans="1:5" x14ac:dyDescent="0.2">
      <c r="A363" s="15">
        <v>7</v>
      </c>
      <c r="B363" s="15">
        <v>240</v>
      </c>
      <c r="C363" s="15">
        <f t="shared" ref="C363" si="43">B363-B362</f>
        <v>0</v>
      </c>
      <c r="D363" s="15">
        <v>290</v>
      </c>
      <c r="E363" s="15">
        <f t="shared" si="41"/>
        <v>0</v>
      </c>
    </row>
    <row r="365" spans="1:5" x14ac:dyDescent="0.2">
      <c r="A365" s="1" t="s">
        <v>949</v>
      </c>
    </row>
    <row r="366" spans="1:5" x14ac:dyDescent="0.2">
      <c r="A366" s="1" t="s">
        <v>937</v>
      </c>
      <c r="B366" s="114">
        <f>11*C354+11*C356+4*C358</f>
        <v>1905</v>
      </c>
    </row>
    <row r="367" spans="1:5" x14ac:dyDescent="0.2">
      <c r="A367" s="1" t="s">
        <v>944</v>
      </c>
      <c r="B367" s="114">
        <f>10*E354+10*E356+10*E358</f>
        <v>2100</v>
      </c>
    </row>
    <row r="368" spans="1:5" x14ac:dyDescent="0.2">
      <c r="B368" s="115">
        <f>SUM(B366:B367)</f>
        <v>4005</v>
      </c>
    </row>
    <row r="370" spans="1:8" x14ac:dyDescent="0.2">
      <c r="A370" s="1" t="s">
        <v>950</v>
      </c>
      <c r="E370" s="114">
        <f>B368</f>
        <v>4005</v>
      </c>
    </row>
    <row r="371" spans="1:8" x14ac:dyDescent="0.2">
      <c r="A371" s="1" t="s">
        <v>951</v>
      </c>
      <c r="E371" s="114">
        <v>3950</v>
      </c>
      <c r="F371" s="1" t="s">
        <v>952</v>
      </c>
    </row>
    <row r="372" spans="1:8" x14ac:dyDescent="0.2">
      <c r="A372" s="1" t="s">
        <v>953</v>
      </c>
      <c r="E372" s="128">
        <f>E370-E371</f>
        <v>55</v>
      </c>
    </row>
    <row r="374" spans="1:8" x14ac:dyDescent="0.2">
      <c r="A374" s="4" t="s">
        <v>954</v>
      </c>
    </row>
    <row r="376" spans="1:8" x14ac:dyDescent="0.2">
      <c r="A376" s="2" t="s">
        <v>955</v>
      </c>
      <c r="B376" s="2"/>
      <c r="C376" s="2"/>
      <c r="D376" s="2"/>
      <c r="E376" s="2"/>
      <c r="F376" s="2"/>
      <c r="G376" s="2"/>
      <c r="H376" s="2"/>
    </row>
    <row r="377" spans="1:8" x14ac:dyDescent="0.2">
      <c r="A377" s="1" t="s">
        <v>956</v>
      </c>
    </row>
    <row r="378" spans="1:8" x14ac:dyDescent="0.2">
      <c r="A378" s="1" t="s">
        <v>957</v>
      </c>
    </row>
    <row r="379" spans="1:8" x14ac:dyDescent="0.2">
      <c r="A379" s="1" t="s">
        <v>958</v>
      </c>
    </row>
    <row r="380" spans="1:8" x14ac:dyDescent="0.2">
      <c r="A380" s="1" t="s">
        <v>959</v>
      </c>
    </row>
    <row r="382" spans="1:8" ht="34" x14ac:dyDescent="0.2">
      <c r="A382" s="1" t="s">
        <v>906</v>
      </c>
      <c r="B382" s="96" t="s">
        <v>960</v>
      </c>
      <c r="C382" s="96" t="s">
        <v>961</v>
      </c>
    </row>
    <row r="383" spans="1:8" x14ac:dyDescent="0.2">
      <c r="A383" s="1">
        <v>1</v>
      </c>
      <c r="B383" s="1">
        <v>10</v>
      </c>
      <c r="C383" s="1">
        <v>8</v>
      </c>
    </row>
    <row r="384" spans="1:8" x14ac:dyDescent="0.2">
      <c r="A384" s="1">
        <v>2</v>
      </c>
      <c r="B384" s="1">
        <v>19</v>
      </c>
      <c r="C384" s="1">
        <v>12</v>
      </c>
    </row>
    <row r="385" spans="1:8" x14ac:dyDescent="0.2">
      <c r="A385" s="1">
        <v>3</v>
      </c>
      <c r="B385" s="1">
        <v>25</v>
      </c>
      <c r="C385" s="1">
        <v>15</v>
      </c>
    </row>
    <row r="386" spans="1:8" x14ac:dyDescent="0.2">
      <c r="A386" s="1">
        <v>4</v>
      </c>
      <c r="B386" s="1">
        <v>26</v>
      </c>
      <c r="C386" s="1">
        <v>17</v>
      </c>
    </row>
    <row r="388" spans="1:8" x14ac:dyDescent="0.2">
      <c r="A388" s="1" t="s">
        <v>105</v>
      </c>
    </row>
    <row r="389" spans="1:8" x14ac:dyDescent="0.2">
      <c r="A389" s="1" t="s">
        <v>962</v>
      </c>
    </row>
    <row r="390" spans="1:8" x14ac:dyDescent="0.2">
      <c r="A390" s="1" t="s">
        <v>963</v>
      </c>
    </row>
    <row r="391" spans="1:8" x14ac:dyDescent="0.2">
      <c r="A391" s="1" t="s">
        <v>964</v>
      </c>
    </row>
    <row r="392" spans="1:8" x14ac:dyDescent="0.2">
      <c r="A392" s="1" t="s">
        <v>965</v>
      </c>
    </row>
    <row r="393" spans="1:8" x14ac:dyDescent="0.2">
      <c r="A393" s="1" t="s">
        <v>966</v>
      </c>
    </row>
    <row r="395" spans="1:8" x14ac:dyDescent="0.2">
      <c r="A395" s="4" t="s">
        <v>341</v>
      </c>
    </row>
    <row r="396" spans="1:8" ht="17" thickBot="1" x14ac:dyDescent="0.25"/>
    <row r="397" spans="1:8" ht="17" thickBot="1" x14ac:dyDescent="0.25">
      <c r="A397" s="72" t="s">
        <v>962</v>
      </c>
      <c r="B397" s="50"/>
      <c r="C397" s="50"/>
      <c r="D397" s="50"/>
      <c r="E397" s="50"/>
      <c r="F397" s="50"/>
      <c r="G397" s="50"/>
      <c r="H397" s="51"/>
    </row>
    <row r="399" spans="1:8" x14ac:dyDescent="0.2">
      <c r="A399" s="1" t="s">
        <v>967</v>
      </c>
    </row>
    <row r="400" spans="1:8" x14ac:dyDescent="0.2">
      <c r="A400" s="1" t="s">
        <v>968</v>
      </c>
    </row>
    <row r="401" spans="1:7" x14ac:dyDescent="0.2">
      <c r="A401" s="1" t="s">
        <v>969</v>
      </c>
    </row>
    <row r="402" spans="1:7" x14ac:dyDescent="0.2">
      <c r="A402" s="1" t="s">
        <v>970</v>
      </c>
    </row>
    <row r="403" spans="1:7" x14ac:dyDescent="0.2">
      <c r="A403" s="1" t="s">
        <v>971</v>
      </c>
    </row>
    <row r="404" spans="1:7" x14ac:dyDescent="0.2">
      <c r="A404" s="1" t="s">
        <v>972</v>
      </c>
    </row>
    <row r="406" spans="1:7" ht="31" customHeight="1" x14ac:dyDescent="0.2">
      <c r="A406" s="86"/>
      <c r="B406" s="405" t="s">
        <v>973</v>
      </c>
      <c r="C406" s="402"/>
      <c r="D406" s="402"/>
      <c r="E406" s="405" t="s">
        <v>974</v>
      </c>
      <c r="F406" s="402"/>
      <c r="G406" s="402"/>
    </row>
    <row r="407" spans="1:7" s="109" customFormat="1" ht="67" customHeight="1" x14ac:dyDescent="0.2">
      <c r="A407" s="129" t="s">
        <v>906</v>
      </c>
      <c r="B407" s="122" t="s">
        <v>975</v>
      </c>
      <c r="C407" s="130" t="s">
        <v>976</v>
      </c>
      <c r="D407" s="130" t="s">
        <v>977</v>
      </c>
      <c r="E407" s="122" t="s">
        <v>978</v>
      </c>
      <c r="F407" s="130" t="s">
        <v>979</v>
      </c>
      <c r="G407" s="130" t="s">
        <v>980</v>
      </c>
    </row>
    <row r="408" spans="1:7" s="109" customFormat="1" x14ac:dyDescent="0.2">
      <c r="A408" s="403">
        <v>1</v>
      </c>
      <c r="B408" s="403">
        <v>10</v>
      </c>
      <c r="C408" s="403">
        <f>B408</f>
        <v>10</v>
      </c>
      <c r="D408" s="131">
        <f>C408*2</f>
        <v>20</v>
      </c>
      <c r="E408" s="403">
        <v>8</v>
      </c>
      <c r="F408" s="403">
        <f>E408</f>
        <v>8</v>
      </c>
      <c r="G408" s="131">
        <f>F408*3</f>
        <v>24</v>
      </c>
    </row>
    <row r="409" spans="1:7" s="109" customFormat="1" x14ac:dyDescent="0.2">
      <c r="A409" s="404"/>
      <c r="B409" s="404"/>
      <c r="C409" s="404"/>
      <c r="D409" s="131" t="s">
        <v>981</v>
      </c>
      <c r="E409" s="404"/>
      <c r="F409" s="404"/>
      <c r="G409" s="131" t="s">
        <v>981</v>
      </c>
    </row>
    <row r="410" spans="1:7" s="109" customFormat="1" x14ac:dyDescent="0.2">
      <c r="A410" s="403">
        <v>2</v>
      </c>
      <c r="B410" s="403">
        <v>19</v>
      </c>
      <c r="C410" s="403">
        <f>B410-B408</f>
        <v>9</v>
      </c>
      <c r="D410" s="131">
        <f t="shared" ref="D410:D414" si="44">C410*2</f>
        <v>18</v>
      </c>
      <c r="E410" s="403">
        <v>12</v>
      </c>
      <c r="F410" s="403">
        <f>E410-E408</f>
        <v>4</v>
      </c>
      <c r="G410" s="131">
        <f t="shared" ref="G410:G414" si="45">F410*3</f>
        <v>12</v>
      </c>
    </row>
    <row r="411" spans="1:7" s="109" customFormat="1" x14ac:dyDescent="0.2">
      <c r="A411" s="404"/>
      <c r="B411" s="404"/>
      <c r="C411" s="404"/>
      <c r="D411" s="131" t="s">
        <v>981</v>
      </c>
      <c r="E411" s="404"/>
      <c r="F411" s="404"/>
      <c r="G411" s="131" t="s">
        <v>981</v>
      </c>
    </row>
    <row r="412" spans="1:7" s="109" customFormat="1" x14ac:dyDescent="0.2">
      <c r="A412" s="403">
        <v>3</v>
      </c>
      <c r="B412" s="403">
        <v>25</v>
      </c>
      <c r="C412" s="403">
        <f>B412-B410</f>
        <v>6</v>
      </c>
      <c r="D412" s="131">
        <f t="shared" si="44"/>
        <v>12</v>
      </c>
      <c r="E412" s="123">
        <v>15</v>
      </c>
      <c r="F412" s="123">
        <f>E412-E410</f>
        <v>3</v>
      </c>
      <c r="G412" s="123">
        <f t="shared" si="45"/>
        <v>9</v>
      </c>
    </row>
    <row r="413" spans="1:7" s="109" customFormat="1" x14ac:dyDescent="0.2">
      <c r="A413" s="404"/>
      <c r="B413" s="404"/>
      <c r="C413" s="404"/>
      <c r="D413" s="131" t="s">
        <v>981</v>
      </c>
      <c r="E413" s="123"/>
      <c r="F413" s="123"/>
      <c r="G413" s="123"/>
    </row>
    <row r="414" spans="1:7" s="109" customFormat="1" x14ac:dyDescent="0.2">
      <c r="A414" s="123">
        <v>4</v>
      </c>
      <c r="B414" s="123">
        <v>26</v>
      </c>
      <c r="C414" s="123">
        <f t="shared" ref="C414" si="46">B414-B412</f>
        <v>1</v>
      </c>
      <c r="D414" s="123">
        <f t="shared" si="44"/>
        <v>2</v>
      </c>
      <c r="E414" s="123">
        <v>17</v>
      </c>
      <c r="F414" s="123">
        <f t="shared" ref="F414" si="47">E414-E412</f>
        <v>2</v>
      </c>
      <c r="G414" s="123">
        <f t="shared" si="45"/>
        <v>6</v>
      </c>
    </row>
    <row r="416" spans="1:7" x14ac:dyDescent="0.2">
      <c r="A416" s="1" t="s">
        <v>982</v>
      </c>
    </row>
    <row r="417" spans="1:8" x14ac:dyDescent="0.2">
      <c r="D417" s="3">
        <f>24+12+20+18+12</f>
        <v>86</v>
      </c>
      <c r="G417" s="1" t="s">
        <v>983</v>
      </c>
    </row>
    <row r="418" spans="1:8" ht="17" thickBot="1" x14ac:dyDescent="0.25"/>
    <row r="419" spans="1:8" ht="17" thickBot="1" x14ac:dyDescent="0.25">
      <c r="A419" s="72" t="s">
        <v>984</v>
      </c>
      <c r="B419" s="50"/>
      <c r="C419" s="50"/>
      <c r="D419" s="50"/>
      <c r="E419" s="50"/>
      <c r="F419" s="50"/>
      <c r="G419" s="50"/>
      <c r="H419" s="51"/>
    </row>
    <row r="421" spans="1:8" x14ac:dyDescent="0.2">
      <c r="A421" s="1" t="s">
        <v>985</v>
      </c>
    </row>
    <row r="422" spans="1:8" ht="17" thickBot="1" x14ac:dyDescent="0.25"/>
    <row r="423" spans="1:8" ht="17" thickBot="1" x14ac:dyDescent="0.25">
      <c r="A423" s="72" t="s">
        <v>964</v>
      </c>
      <c r="B423" s="50"/>
      <c r="C423" s="50"/>
      <c r="D423" s="50"/>
      <c r="E423" s="50"/>
      <c r="F423" s="50"/>
      <c r="G423" s="50"/>
      <c r="H423" s="51"/>
    </row>
    <row r="425" spans="1:8" x14ac:dyDescent="0.2">
      <c r="A425" s="86"/>
      <c r="B425" s="402" t="s">
        <v>986</v>
      </c>
      <c r="C425" s="402"/>
      <c r="D425" s="402"/>
      <c r="E425" s="402" t="s">
        <v>987</v>
      </c>
      <c r="F425" s="402"/>
      <c r="G425" s="402"/>
    </row>
    <row r="426" spans="1:8" ht="68" x14ac:dyDescent="0.2">
      <c r="A426" s="15" t="s">
        <v>906</v>
      </c>
      <c r="B426" s="20" t="s">
        <v>975</v>
      </c>
      <c r="C426" s="133" t="s">
        <v>976</v>
      </c>
      <c r="D426" s="133" t="s">
        <v>977</v>
      </c>
      <c r="E426" s="20" t="s">
        <v>978</v>
      </c>
      <c r="F426" s="133" t="s">
        <v>979</v>
      </c>
      <c r="G426" s="133" t="s">
        <v>980</v>
      </c>
    </row>
    <row r="427" spans="1:8" x14ac:dyDescent="0.2">
      <c r="A427" s="400">
        <v>1</v>
      </c>
      <c r="B427" s="400">
        <v>10</v>
      </c>
      <c r="C427" s="400">
        <f>B427</f>
        <v>10</v>
      </c>
      <c r="D427" s="15">
        <f>C427*2</f>
        <v>20</v>
      </c>
      <c r="E427" s="400">
        <v>8</v>
      </c>
      <c r="F427" s="400">
        <f>E427</f>
        <v>8</v>
      </c>
      <c r="G427" s="15">
        <f>F427*3</f>
        <v>24</v>
      </c>
    </row>
    <row r="428" spans="1:8" x14ac:dyDescent="0.2">
      <c r="A428" s="401"/>
      <c r="B428" s="401"/>
      <c r="C428" s="401"/>
      <c r="D428" s="15" t="s">
        <v>981</v>
      </c>
      <c r="E428" s="401"/>
      <c r="F428" s="401"/>
      <c r="G428" s="15" t="s">
        <v>988</v>
      </c>
    </row>
    <row r="429" spans="1:8" x14ac:dyDescent="0.2">
      <c r="A429" s="400">
        <v>2</v>
      </c>
      <c r="B429" s="400">
        <v>19</v>
      </c>
      <c r="C429" s="400">
        <f>B429-B427</f>
        <v>9</v>
      </c>
      <c r="D429" s="15">
        <f t="shared" ref="D429:D432" si="48">C429*2</f>
        <v>18</v>
      </c>
      <c r="E429" s="398">
        <v>12</v>
      </c>
      <c r="F429" s="400">
        <f>E429-E427</f>
        <v>4</v>
      </c>
      <c r="G429" s="15">
        <f t="shared" ref="G429:G432" si="49">F429*3</f>
        <v>12</v>
      </c>
    </row>
    <row r="430" spans="1:8" x14ac:dyDescent="0.2">
      <c r="A430" s="401"/>
      <c r="B430" s="401"/>
      <c r="C430" s="401"/>
      <c r="D430" s="15" t="s">
        <v>981</v>
      </c>
      <c r="E430" s="399"/>
      <c r="F430" s="401"/>
      <c r="G430" s="15" t="s">
        <v>981</v>
      </c>
    </row>
    <row r="431" spans="1:8" x14ac:dyDescent="0.2">
      <c r="A431" s="15">
        <v>3</v>
      </c>
      <c r="B431" s="15">
        <v>25</v>
      </c>
      <c r="C431" s="15">
        <f>B431-B429</f>
        <v>6</v>
      </c>
      <c r="D431" s="15">
        <f t="shared" si="48"/>
        <v>12</v>
      </c>
      <c r="E431" s="15">
        <v>15</v>
      </c>
      <c r="F431" s="15">
        <f>E431-E429</f>
        <v>3</v>
      </c>
      <c r="G431" s="15">
        <f t="shared" si="49"/>
        <v>9</v>
      </c>
    </row>
    <row r="432" spans="1:8" x14ac:dyDescent="0.2">
      <c r="A432" s="15">
        <v>4</v>
      </c>
      <c r="B432" s="15">
        <v>26</v>
      </c>
      <c r="C432" s="15">
        <f>B432-B431</f>
        <v>1</v>
      </c>
      <c r="D432" s="15">
        <f t="shared" si="48"/>
        <v>2</v>
      </c>
      <c r="E432" s="15">
        <v>17</v>
      </c>
      <c r="F432" s="15">
        <f>E432-E431</f>
        <v>2</v>
      </c>
      <c r="G432" s="15">
        <f t="shared" si="49"/>
        <v>6</v>
      </c>
    </row>
    <row r="434" spans="1:8" s="109" customFormat="1" x14ac:dyDescent="0.2">
      <c r="A434" s="109" t="s">
        <v>989</v>
      </c>
      <c r="D434" s="102">
        <f>1*D408+1*D410+1*D412+1*G410+1*G408</f>
        <v>86</v>
      </c>
    </row>
    <row r="435" spans="1:8" x14ac:dyDescent="0.2">
      <c r="A435" s="1" t="s">
        <v>990</v>
      </c>
      <c r="D435" s="102">
        <f>1*D427+1*D429+2*G427+1*G429</f>
        <v>98</v>
      </c>
      <c r="E435" s="109"/>
      <c r="F435" s="109"/>
      <c r="G435" s="109"/>
      <c r="H435" s="109" t="s">
        <v>991</v>
      </c>
    </row>
    <row r="436" spans="1:8" x14ac:dyDescent="0.2">
      <c r="A436" s="1" t="s">
        <v>992</v>
      </c>
      <c r="D436" s="132">
        <f>D435-D434</f>
        <v>12</v>
      </c>
      <c r="E436" s="93" t="s">
        <v>993</v>
      </c>
      <c r="H436" s="1" t="s">
        <v>993</v>
      </c>
    </row>
    <row r="437" spans="1:8" ht="17" thickBot="1" x14ac:dyDescent="0.25"/>
    <row r="438" spans="1:8" x14ac:dyDescent="0.2">
      <c r="A438" s="5" t="s">
        <v>965</v>
      </c>
      <c r="B438" s="6"/>
      <c r="C438" s="6"/>
      <c r="D438" s="6"/>
      <c r="E438" s="6"/>
      <c r="F438" s="6"/>
      <c r="G438" s="6"/>
      <c r="H438" s="7"/>
    </row>
    <row r="439" spans="1:8" ht="17" thickBot="1" x14ac:dyDescent="0.25">
      <c r="A439" s="10" t="s">
        <v>966</v>
      </c>
      <c r="B439" s="11"/>
      <c r="C439" s="11"/>
      <c r="D439" s="11"/>
      <c r="E439" s="11"/>
      <c r="F439" s="11"/>
      <c r="G439" s="11"/>
      <c r="H439" s="13"/>
    </row>
    <row r="441" spans="1:8" x14ac:dyDescent="0.2">
      <c r="A441" s="1" t="s">
        <v>994</v>
      </c>
    </row>
    <row r="442" spans="1:8" x14ac:dyDescent="0.2">
      <c r="A442" s="1" t="s">
        <v>995</v>
      </c>
    </row>
    <row r="444" spans="1:8" x14ac:dyDescent="0.2">
      <c r="A444" s="86"/>
      <c r="B444" s="402" t="s">
        <v>986</v>
      </c>
      <c r="C444" s="402"/>
      <c r="D444" s="402"/>
      <c r="E444" s="402" t="s">
        <v>987</v>
      </c>
      <c r="F444" s="402"/>
      <c r="G444" s="402"/>
    </row>
    <row r="445" spans="1:8" ht="68" x14ac:dyDescent="0.2">
      <c r="A445" s="86" t="s">
        <v>906</v>
      </c>
      <c r="B445" s="119" t="s">
        <v>975</v>
      </c>
      <c r="C445" s="120" t="s">
        <v>976</v>
      </c>
      <c r="D445" s="120" t="s">
        <v>977</v>
      </c>
      <c r="E445" s="119" t="s">
        <v>978</v>
      </c>
      <c r="F445" s="120" t="s">
        <v>979</v>
      </c>
      <c r="G445" s="120" t="s">
        <v>980</v>
      </c>
    </row>
    <row r="446" spans="1:8" x14ac:dyDescent="0.2">
      <c r="A446" s="398">
        <v>1</v>
      </c>
      <c r="B446" s="398">
        <v>10</v>
      </c>
      <c r="C446" s="398">
        <f>B446</f>
        <v>10</v>
      </c>
      <c r="D446" s="15">
        <f>C446*2</f>
        <v>20</v>
      </c>
      <c r="E446" s="398">
        <v>8</v>
      </c>
      <c r="F446" s="398">
        <f>E446</f>
        <v>8</v>
      </c>
      <c r="G446" s="15">
        <f>F446*3</f>
        <v>24</v>
      </c>
    </row>
    <row r="447" spans="1:8" x14ac:dyDescent="0.2">
      <c r="A447" s="399"/>
      <c r="B447" s="399"/>
      <c r="C447" s="399"/>
      <c r="D447" s="123" t="s">
        <v>981</v>
      </c>
      <c r="E447" s="399"/>
      <c r="F447" s="399"/>
      <c r="G447" s="123" t="s">
        <v>981</v>
      </c>
    </row>
    <row r="448" spans="1:8" x14ac:dyDescent="0.2">
      <c r="A448" s="398">
        <v>2</v>
      </c>
      <c r="B448" s="398">
        <v>19</v>
      </c>
      <c r="C448" s="398">
        <f>B448-B446</f>
        <v>9</v>
      </c>
      <c r="D448" s="15">
        <f t="shared" ref="D448:D452" si="50">C448*2</f>
        <v>18</v>
      </c>
      <c r="E448" s="398">
        <v>12</v>
      </c>
      <c r="F448" s="398">
        <f>E448-E446</f>
        <v>4</v>
      </c>
      <c r="G448" s="15">
        <f t="shared" ref="G448:G452" si="51">F448*3</f>
        <v>12</v>
      </c>
    </row>
    <row r="449" spans="1:7" x14ac:dyDescent="0.2">
      <c r="A449" s="399"/>
      <c r="B449" s="399"/>
      <c r="C449" s="399"/>
      <c r="D449" s="123" t="s">
        <v>981</v>
      </c>
      <c r="E449" s="399"/>
      <c r="F449" s="399"/>
      <c r="G449" s="123" t="s">
        <v>981</v>
      </c>
    </row>
    <row r="450" spans="1:7" x14ac:dyDescent="0.2">
      <c r="A450" s="398">
        <v>3</v>
      </c>
      <c r="B450" s="398">
        <v>25</v>
      </c>
      <c r="C450" s="398">
        <f>B450-B448</f>
        <v>6</v>
      </c>
      <c r="D450" s="15">
        <f t="shared" si="50"/>
        <v>12</v>
      </c>
      <c r="E450" s="398">
        <v>15</v>
      </c>
      <c r="F450" s="398">
        <f>E450-E448</f>
        <v>3</v>
      </c>
      <c r="G450" s="15">
        <f t="shared" si="51"/>
        <v>9</v>
      </c>
    </row>
    <row r="451" spans="1:7" x14ac:dyDescent="0.2">
      <c r="A451" s="399"/>
      <c r="B451" s="399"/>
      <c r="C451" s="399"/>
      <c r="D451" s="123" t="s">
        <v>981</v>
      </c>
      <c r="E451" s="399"/>
      <c r="F451" s="399"/>
      <c r="G451" s="123" t="s">
        <v>981</v>
      </c>
    </row>
    <row r="452" spans="1:7" x14ac:dyDescent="0.2">
      <c r="A452" s="15">
        <v>4</v>
      </c>
      <c r="B452" s="15">
        <v>26</v>
      </c>
      <c r="C452" s="15">
        <f>B452-B450</f>
        <v>1</v>
      </c>
      <c r="D452" s="15">
        <f t="shared" si="50"/>
        <v>2</v>
      </c>
      <c r="E452" s="15">
        <v>17</v>
      </c>
      <c r="F452" s="15">
        <f>E452-E450</f>
        <v>2</v>
      </c>
      <c r="G452" s="15">
        <f t="shared" si="51"/>
        <v>6</v>
      </c>
    </row>
    <row r="454" spans="1:7" x14ac:dyDescent="0.2">
      <c r="A454" s="1" t="s">
        <v>996</v>
      </c>
      <c r="C454" s="1">
        <v>6</v>
      </c>
    </row>
    <row r="456" spans="1:7" x14ac:dyDescent="0.2">
      <c r="A456" s="1" t="s">
        <v>997</v>
      </c>
      <c r="C456" s="1">
        <f>1*D446+1*D448+1*D450+1*G446+1*G448+1*G450</f>
        <v>95</v>
      </c>
      <c r="G456" s="1" t="s">
        <v>998</v>
      </c>
    </row>
    <row r="457" spans="1:7" x14ac:dyDescent="0.2">
      <c r="A457" s="1" t="s">
        <v>999</v>
      </c>
      <c r="C457" s="1">
        <f>6*9</f>
        <v>54</v>
      </c>
      <c r="E457" s="1" t="s">
        <v>1000</v>
      </c>
      <c r="F457" s="1" t="s">
        <v>1001</v>
      </c>
    </row>
    <row r="458" spans="1:7" x14ac:dyDescent="0.2">
      <c r="A458" s="1" t="s">
        <v>1002</v>
      </c>
      <c r="C458" s="121">
        <f>C456-C457</f>
        <v>41</v>
      </c>
      <c r="E458" s="1" t="s">
        <v>1003</v>
      </c>
    </row>
    <row r="481" spans="1:8" x14ac:dyDescent="0.2">
      <c r="A481" s="16" t="s">
        <v>1004</v>
      </c>
      <c r="B481" s="16"/>
      <c r="C481" s="16"/>
      <c r="D481" s="16"/>
      <c r="E481" s="16"/>
      <c r="F481" s="16"/>
      <c r="G481" s="16"/>
      <c r="H481" s="16"/>
    </row>
    <row r="482" spans="1:8" x14ac:dyDescent="0.2">
      <c r="A482" s="1" t="s">
        <v>1005</v>
      </c>
    </row>
    <row r="483" spans="1:8" x14ac:dyDescent="0.2">
      <c r="A483" s="1" t="s">
        <v>1006</v>
      </c>
    </row>
    <row r="484" spans="1:8" x14ac:dyDescent="0.2">
      <c r="A484" s="1" t="s">
        <v>1007</v>
      </c>
    </row>
    <row r="486" spans="1:8" x14ac:dyDescent="0.2">
      <c r="A486" s="1" t="s">
        <v>1008</v>
      </c>
    </row>
    <row r="488" spans="1:8" x14ac:dyDescent="0.2">
      <c r="A488" s="1" t="s">
        <v>1009</v>
      </c>
      <c r="B488" s="1" t="s">
        <v>1010</v>
      </c>
      <c r="C488" s="1" t="s">
        <v>1011</v>
      </c>
    </row>
    <row r="489" spans="1:8" x14ac:dyDescent="0.2">
      <c r="A489" s="1">
        <v>1</v>
      </c>
      <c r="B489" s="1">
        <v>10</v>
      </c>
      <c r="C489" s="1">
        <v>8</v>
      </c>
    </row>
    <row r="490" spans="1:8" x14ac:dyDescent="0.2">
      <c r="A490" s="1">
        <v>2</v>
      </c>
      <c r="B490" s="1">
        <v>15</v>
      </c>
      <c r="C490" s="1">
        <v>15</v>
      </c>
    </row>
    <row r="491" spans="1:8" x14ac:dyDescent="0.2">
      <c r="A491" s="1">
        <v>3</v>
      </c>
      <c r="B491" s="1">
        <v>18</v>
      </c>
      <c r="C491" s="1">
        <v>20</v>
      </c>
    </row>
    <row r="492" spans="1:8" x14ac:dyDescent="0.2">
      <c r="A492" s="1">
        <v>4</v>
      </c>
      <c r="B492" s="1">
        <v>20</v>
      </c>
      <c r="C492" s="1">
        <v>22</v>
      </c>
    </row>
    <row r="494" spans="1:8" x14ac:dyDescent="0.2">
      <c r="A494" s="1" t="s">
        <v>1012</v>
      </c>
    </row>
    <row r="495" spans="1:8" x14ac:dyDescent="0.2">
      <c r="A495" s="1" t="s">
        <v>1013</v>
      </c>
    </row>
    <row r="496" spans="1:8" x14ac:dyDescent="0.2">
      <c r="A496" s="1" t="s">
        <v>1014</v>
      </c>
    </row>
    <row r="497" spans="1:7" x14ac:dyDescent="0.2">
      <c r="A497" s="1" t="s">
        <v>1015</v>
      </c>
    </row>
    <row r="498" spans="1:7" x14ac:dyDescent="0.2">
      <c r="A498" s="1" t="s">
        <v>1016</v>
      </c>
    </row>
    <row r="500" spans="1:7" x14ac:dyDescent="0.2">
      <c r="B500" s="3"/>
      <c r="C500" s="3" t="s">
        <v>776</v>
      </c>
      <c r="D500" s="3" t="s">
        <v>1017</v>
      </c>
      <c r="E500" s="3"/>
      <c r="F500" s="3" t="s">
        <v>776</v>
      </c>
      <c r="G500" s="3" t="s">
        <v>1018</v>
      </c>
    </row>
    <row r="501" spans="1:7" x14ac:dyDescent="0.2">
      <c r="A501" s="1" t="s">
        <v>1009</v>
      </c>
      <c r="B501" s="3" t="s">
        <v>1010</v>
      </c>
      <c r="C501" s="3" t="s">
        <v>775</v>
      </c>
      <c r="D501" s="3" t="s">
        <v>1019</v>
      </c>
      <c r="E501" s="3" t="s">
        <v>1011</v>
      </c>
      <c r="F501" s="3" t="s">
        <v>775</v>
      </c>
      <c r="G501" s="3" t="s">
        <v>1019</v>
      </c>
    </row>
    <row r="502" spans="1:7" x14ac:dyDescent="0.2">
      <c r="A502" s="1">
        <v>1</v>
      </c>
      <c r="B502" s="3">
        <v>10</v>
      </c>
      <c r="C502" s="3">
        <f>B502</f>
        <v>10</v>
      </c>
      <c r="D502" s="3">
        <f>C502*5</f>
        <v>50</v>
      </c>
      <c r="E502" s="3">
        <v>8</v>
      </c>
      <c r="F502" s="3">
        <f>E502</f>
        <v>8</v>
      </c>
      <c r="G502" s="3">
        <f>F502*3</f>
        <v>24</v>
      </c>
    </row>
    <row r="503" spans="1:7" x14ac:dyDescent="0.2">
      <c r="A503" s="1">
        <v>2</v>
      </c>
      <c r="B503" s="3">
        <v>15</v>
      </c>
      <c r="C503" s="3">
        <f>B503-B502</f>
        <v>5</v>
      </c>
      <c r="D503" s="3">
        <f t="shared" ref="D503:D505" si="52">C503*5</f>
        <v>25</v>
      </c>
      <c r="E503" s="3">
        <v>15</v>
      </c>
      <c r="F503" s="3">
        <f>E503-E502</f>
        <v>7</v>
      </c>
      <c r="G503" s="3">
        <f t="shared" ref="G503:G505" si="53">F503*3</f>
        <v>21</v>
      </c>
    </row>
    <row r="504" spans="1:7" x14ac:dyDescent="0.2">
      <c r="A504" s="1">
        <v>3</v>
      </c>
      <c r="B504" s="3">
        <v>18</v>
      </c>
      <c r="C504" s="3">
        <f t="shared" ref="C504:C505" si="54">B504-B503</f>
        <v>3</v>
      </c>
      <c r="D504" s="3">
        <f t="shared" si="52"/>
        <v>15</v>
      </c>
      <c r="E504" s="3">
        <v>20</v>
      </c>
      <c r="F504" s="3">
        <f t="shared" ref="F504:F505" si="55">E504-E503</f>
        <v>5</v>
      </c>
      <c r="G504" s="3">
        <f t="shared" si="53"/>
        <v>15</v>
      </c>
    </row>
    <row r="505" spans="1:7" x14ac:dyDescent="0.2">
      <c r="A505" s="1">
        <v>4</v>
      </c>
      <c r="B505" s="3">
        <v>20</v>
      </c>
      <c r="C505" s="3">
        <f t="shared" si="54"/>
        <v>2</v>
      </c>
      <c r="D505" s="3">
        <f t="shared" si="52"/>
        <v>10</v>
      </c>
      <c r="E505" s="3">
        <v>22</v>
      </c>
      <c r="F505" s="3">
        <f t="shared" si="55"/>
        <v>2</v>
      </c>
      <c r="G505" s="3">
        <f t="shared" si="53"/>
        <v>6</v>
      </c>
    </row>
    <row r="507" spans="1:7" x14ac:dyDescent="0.2">
      <c r="A507" s="1" t="s">
        <v>1013</v>
      </c>
    </row>
    <row r="508" spans="1:7" x14ac:dyDescent="0.2">
      <c r="A508" s="1" t="s">
        <v>1020</v>
      </c>
    </row>
    <row r="509" spans="1:7" x14ac:dyDescent="0.2">
      <c r="B509" s="3"/>
      <c r="C509" s="3" t="s">
        <v>776</v>
      </c>
      <c r="D509" s="3" t="s">
        <v>1017</v>
      </c>
      <c r="E509" s="3"/>
      <c r="F509" s="3" t="s">
        <v>776</v>
      </c>
      <c r="G509" s="3" t="s">
        <v>1018</v>
      </c>
    </row>
    <row r="510" spans="1:7" x14ac:dyDescent="0.2">
      <c r="A510" s="1" t="s">
        <v>1009</v>
      </c>
      <c r="B510" s="3" t="s">
        <v>1010</v>
      </c>
      <c r="C510" s="3" t="s">
        <v>775</v>
      </c>
      <c r="D510" s="3" t="s">
        <v>1019</v>
      </c>
      <c r="E510" s="3" t="s">
        <v>1011</v>
      </c>
      <c r="F510" s="3" t="s">
        <v>775</v>
      </c>
      <c r="G510" s="3" t="s">
        <v>1019</v>
      </c>
    </row>
    <row r="511" spans="1:7" x14ac:dyDescent="0.2">
      <c r="A511" s="1">
        <v>1</v>
      </c>
      <c r="B511" s="3">
        <v>10</v>
      </c>
      <c r="C511" s="3">
        <f>B511</f>
        <v>10</v>
      </c>
      <c r="D511" s="19">
        <f>C511*5</f>
        <v>50</v>
      </c>
      <c r="E511" s="3">
        <v>8</v>
      </c>
      <c r="F511" s="3">
        <f>E511</f>
        <v>8</v>
      </c>
      <c r="G511" s="19">
        <f>F511*3</f>
        <v>24</v>
      </c>
    </row>
    <row r="512" spans="1:7" x14ac:dyDescent="0.2">
      <c r="A512" s="1">
        <v>2</v>
      </c>
      <c r="B512" s="3">
        <v>15</v>
      </c>
      <c r="C512" s="3">
        <f>B512-B511</f>
        <v>5</v>
      </c>
      <c r="D512" s="19">
        <f t="shared" ref="D512:D514" si="56">C512*5</f>
        <v>25</v>
      </c>
      <c r="E512" s="3">
        <v>15</v>
      </c>
      <c r="F512" s="3">
        <f>E512-E511</f>
        <v>7</v>
      </c>
      <c r="G512" s="19">
        <f t="shared" ref="G512:G514" si="57">F512*3</f>
        <v>21</v>
      </c>
    </row>
    <row r="513" spans="1:7" x14ac:dyDescent="0.2">
      <c r="A513" s="1">
        <v>3</v>
      </c>
      <c r="B513" s="3">
        <v>18</v>
      </c>
      <c r="C513" s="3">
        <f t="shared" ref="C513:C514" si="58">B513-B512</f>
        <v>3</v>
      </c>
      <c r="D513" s="19">
        <f t="shared" si="56"/>
        <v>15</v>
      </c>
      <c r="E513" s="3">
        <v>20</v>
      </c>
      <c r="F513" s="3">
        <f t="shared" ref="F513:F514" si="59">E513-E512</f>
        <v>5</v>
      </c>
      <c r="G513" s="19">
        <f t="shared" si="57"/>
        <v>15</v>
      </c>
    </row>
    <row r="514" spans="1:7" x14ac:dyDescent="0.2">
      <c r="A514" s="1">
        <v>4</v>
      </c>
      <c r="B514" s="3">
        <v>20</v>
      </c>
      <c r="C514" s="3">
        <f t="shared" si="58"/>
        <v>2</v>
      </c>
      <c r="D514" s="3">
        <f t="shared" si="56"/>
        <v>10</v>
      </c>
      <c r="E514" s="3">
        <v>22</v>
      </c>
      <c r="F514" s="3">
        <f t="shared" si="59"/>
        <v>2</v>
      </c>
      <c r="G514" s="3">
        <f t="shared" si="57"/>
        <v>6</v>
      </c>
    </row>
    <row r="516" spans="1:7" x14ac:dyDescent="0.2">
      <c r="A516" s="1" t="s">
        <v>1014</v>
      </c>
    </row>
    <row r="517" spans="1:7" x14ac:dyDescent="0.2">
      <c r="A517" s="71" t="s">
        <v>1021</v>
      </c>
    </row>
    <row r="518" spans="1:7" x14ac:dyDescent="0.2">
      <c r="A518" s="71" t="s">
        <v>1022</v>
      </c>
    </row>
    <row r="519" spans="1:7" x14ac:dyDescent="0.2">
      <c r="A519" s="71" t="s">
        <v>1023</v>
      </c>
    </row>
    <row r="521" spans="1:7" x14ac:dyDescent="0.2">
      <c r="B521" s="3"/>
      <c r="C521" s="3" t="s">
        <v>776</v>
      </c>
      <c r="D521" s="3" t="s">
        <v>1017</v>
      </c>
      <c r="E521" s="3"/>
      <c r="F521" s="3" t="s">
        <v>776</v>
      </c>
      <c r="G521" s="3" t="s">
        <v>1018</v>
      </c>
    </row>
    <row r="522" spans="1:7" x14ac:dyDescent="0.2">
      <c r="A522" s="1" t="s">
        <v>1009</v>
      </c>
      <c r="B522" s="3" t="s">
        <v>1010</v>
      </c>
      <c r="C522" s="3" t="s">
        <v>775</v>
      </c>
      <c r="D522" s="3" t="s">
        <v>1019</v>
      </c>
      <c r="E522" s="3" t="s">
        <v>1011</v>
      </c>
      <c r="F522" s="3" t="s">
        <v>775</v>
      </c>
      <c r="G522" s="3" t="s">
        <v>1019</v>
      </c>
    </row>
    <row r="523" spans="1:7" x14ac:dyDescent="0.2">
      <c r="A523" s="1">
        <v>1</v>
      </c>
      <c r="B523" s="3">
        <v>10</v>
      </c>
      <c r="C523" s="3">
        <f>B523</f>
        <v>10</v>
      </c>
      <c r="D523" s="19">
        <f>C523*5</f>
        <v>50</v>
      </c>
      <c r="E523" s="3">
        <v>8</v>
      </c>
      <c r="F523" s="3">
        <f>E523</f>
        <v>8</v>
      </c>
      <c r="G523" s="3">
        <f>F523*3</f>
        <v>24</v>
      </c>
    </row>
    <row r="524" spans="1:7" x14ac:dyDescent="0.2">
      <c r="A524" s="1">
        <v>2</v>
      </c>
      <c r="B524" s="3">
        <v>15</v>
      </c>
      <c r="C524" s="3">
        <f>B524-B523</f>
        <v>5</v>
      </c>
      <c r="D524" s="19">
        <f t="shared" ref="D524:D526" si="60">C524*5</f>
        <v>25</v>
      </c>
      <c r="E524" s="3">
        <v>15</v>
      </c>
      <c r="F524" s="3">
        <f>E524-E523</f>
        <v>7</v>
      </c>
      <c r="G524" s="3">
        <f t="shared" ref="G524:G526" si="61">F524*3</f>
        <v>21</v>
      </c>
    </row>
    <row r="525" spans="1:7" x14ac:dyDescent="0.2">
      <c r="A525" s="1">
        <v>3</v>
      </c>
      <c r="B525" s="3">
        <v>18</v>
      </c>
      <c r="C525" s="3">
        <f t="shared" ref="C525:C526" si="62">B525-B524</f>
        <v>3</v>
      </c>
      <c r="D525" s="3">
        <f t="shared" si="60"/>
        <v>15</v>
      </c>
      <c r="E525" s="3">
        <v>20</v>
      </c>
      <c r="F525" s="3">
        <f t="shared" ref="F525:F526" si="63">E525-E524</f>
        <v>5</v>
      </c>
      <c r="G525" s="3">
        <f t="shared" si="61"/>
        <v>15</v>
      </c>
    </row>
    <row r="526" spans="1:7" x14ac:dyDescent="0.2">
      <c r="A526" s="1">
        <v>4</v>
      </c>
      <c r="B526" s="3">
        <v>20</v>
      </c>
      <c r="C526" s="3">
        <f t="shared" si="62"/>
        <v>2</v>
      </c>
      <c r="D526" s="3">
        <f t="shared" si="60"/>
        <v>10</v>
      </c>
      <c r="E526" s="3">
        <v>22</v>
      </c>
      <c r="F526" s="3">
        <f t="shared" si="63"/>
        <v>2</v>
      </c>
      <c r="G526" s="3">
        <f t="shared" si="61"/>
        <v>6</v>
      </c>
    </row>
    <row r="528" spans="1:7" x14ac:dyDescent="0.2">
      <c r="A528" s="1" t="s">
        <v>1015</v>
      </c>
    </row>
    <row r="529" spans="1:8" x14ac:dyDescent="0.2">
      <c r="A529" s="1" t="s">
        <v>1024</v>
      </c>
    </row>
    <row r="530" spans="1:8" x14ac:dyDescent="0.2">
      <c r="B530" s="3"/>
      <c r="C530" s="3" t="s">
        <v>776</v>
      </c>
      <c r="D530" s="3" t="s">
        <v>1017</v>
      </c>
      <c r="E530" s="3"/>
      <c r="F530" s="3" t="s">
        <v>776</v>
      </c>
      <c r="G530" s="3" t="s">
        <v>1018</v>
      </c>
    </row>
    <row r="531" spans="1:8" x14ac:dyDescent="0.2">
      <c r="A531" s="1" t="s">
        <v>1009</v>
      </c>
      <c r="B531" s="3" t="s">
        <v>1010</v>
      </c>
      <c r="C531" s="3" t="s">
        <v>775</v>
      </c>
      <c r="D531" s="3" t="s">
        <v>1019</v>
      </c>
      <c r="E531" s="3" t="s">
        <v>1011</v>
      </c>
      <c r="F531" s="3" t="s">
        <v>775</v>
      </c>
      <c r="G531" s="3" t="s">
        <v>1019</v>
      </c>
    </row>
    <row r="532" spans="1:8" x14ac:dyDescent="0.2">
      <c r="A532" s="1">
        <v>1</v>
      </c>
      <c r="B532" s="3">
        <v>10</v>
      </c>
      <c r="C532" s="3">
        <f>B532</f>
        <v>10</v>
      </c>
      <c r="D532" s="19">
        <f>C532*5</f>
        <v>50</v>
      </c>
      <c r="E532" s="3">
        <v>8</v>
      </c>
      <c r="F532" s="3">
        <f>E532</f>
        <v>8</v>
      </c>
      <c r="G532" s="3">
        <f>F532*3</f>
        <v>24</v>
      </c>
    </row>
    <row r="533" spans="1:8" x14ac:dyDescent="0.2">
      <c r="A533" s="1">
        <v>2</v>
      </c>
      <c r="B533" s="3">
        <v>15</v>
      </c>
      <c r="C533" s="3">
        <f>B533-B532</f>
        <v>5</v>
      </c>
      <c r="D533" s="19">
        <f t="shared" ref="D533:D535" si="64">C533*5</f>
        <v>25</v>
      </c>
      <c r="E533" s="3">
        <v>15</v>
      </c>
      <c r="F533" s="3">
        <f>E533-E532</f>
        <v>7</v>
      </c>
      <c r="G533" s="3">
        <f t="shared" ref="G533:G535" si="65">F533*3</f>
        <v>21</v>
      </c>
    </row>
    <row r="534" spans="1:8" x14ac:dyDescent="0.2">
      <c r="A534" s="1">
        <v>3</v>
      </c>
      <c r="B534" s="3">
        <v>18</v>
      </c>
      <c r="C534" s="3">
        <f t="shared" ref="C534:C535" si="66">B534-B533</f>
        <v>3</v>
      </c>
      <c r="D534" s="3">
        <f t="shared" si="64"/>
        <v>15</v>
      </c>
      <c r="E534" s="3">
        <v>20</v>
      </c>
      <c r="F534" s="3">
        <f t="shared" ref="F534:F535" si="67">E534-E533</f>
        <v>5</v>
      </c>
      <c r="G534" s="3">
        <f t="shared" si="65"/>
        <v>15</v>
      </c>
    </row>
    <row r="535" spans="1:8" x14ac:dyDescent="0.2">
      <c r="A535" s="1">
        <v>4</v>
      </c>
      <c r="B535" s="3">
        <v>20</v>
      </c>
      <c r="C535" s="3">
        <f t="shared" si="66"/>
        <v>2</v>
      </c>
      <c r="D535" s="3">
        <f t="shared" si="64"/>
        <v>10</v>
      </c>
      <c r="E535" s="3">
        <v>22</v>
      </c>
      <c r="F535" s="3">
        <f t="shared" si="67"/>
        <v>2</v>
      </c>
      <c r="G535" s="3">
        <f t="shared" si="65"/>
        <v>6</v>
      </c>
    </row>
    <row r="536" spans="1:8" x14ac:dyDescent="0.2">
      <c r="B536" s="3"/>
      <c r="C536" s="3"/>
      <c r="D536" s="3"/>
      <c r="E536" s="3"/>
      <c r="F536" s="3"/>
      <c r="G536" s="3"/>
    </row>
    <row r="537" spans="1:8" x14ac:dyDescent="0.2">
      <c r="A537" s="1" t="s">
        <v>1016</v>
      </c>
    </row>
    <row r="538" spans="1:8" x14ac:dyDescent="0.2">
      <c r="A538" s="1" t="s">
        <v>1025</v>
      </c>
    </row>
    <row r="540" spans="1:8" x14ac:dyDescent="0.2">
      <c r="A540" s="16" t="s">
        <v>1026</v>
      </c>
      <c r="B540" s="16"/>
      <c r="C540" s="16"/>
      <c r="D540" s="16"/>
      <c r="E540" s="16"/>
      <c r="F540" s="16"/>
      <c r="G540" s="16"/>
      <c r="H540" s="16"/>
    </row>
    <row r="541" spans="1:8" x14ac:dyDescent="0.2">
      <c r="A541" s="1" t="s">
        <v>1027</v>
      </c>
    </row>
    <row r="543" spans="1:8" x14ac:dyDescent="0.2">
      <c r="A543" s="1" t="s">
        <v>488</v>
      </c>
      <c r="B543" s="1" t="s">
        <v>1028</v>
      </c>
      <c r="C543" s="1" t="s">
        <v>1029</v>
      </c>
      <c r="D543" s="1" t="s">
        <v>1030</v>
      </c>
    </row>
    <row r="544" spans="1:8" x14ac:dyDescent="0.2">
      <c r="A544" s="1">
        <v>1</v>
      </c>
      <c r="B544" s="1">
        <v>50</v>
      </c>
      <c r="C544" s="1">
        <v>45</v>
      </c>
      <c r="D544" s="1">
        <v>55</v>
      </c>
    </row>
    <row r="545" spans="1:10" x14ac:dyDescent="0.2">
      <c r="A545" s="1">
        <v>2</v>
      </c>
      <c r="B545" s="1">
        <v>90</v>
      </c>
      <c r="C545" s="1">
        <v>90</v>
      </c>
      <c r="D545" s="1">
        <v>90</v>
      </c>
    </row>
    <row r="546" spans="1:10" x14ac:dyDescent="0.2">
      <c r="A546" s="1">
        <v>3</v>
      </c>
      <c r="B546" s="1">
        <v>115</v>
      </c>
      <c r="C546" s="1">
        <v>125</v>
      </c>
      <c r="D546" s="1">
        <v>110</v>
      </c>
    </row>
    <row r="547" spans="1:10" x14ac:dyDescent="0.2">
      <c r="A547" s="1">
        <v>4</v>
      </c>
      <c r="B547" s="1">
        <v>125</v>
      </c>
      <c r="C547" s="1">
        <v>130</v>
      </c>
      <c r="D547" s="1">
        <v>125</v>
      </c>
    </row>
    <row r="549" spans="1:10" x14ac:dyDescent="0.2">
      <c r="A549" s="1" t="s">
        <v>1031</v>
      </c>
    </row>
    <row r="550" spans="1:10" x14ac:dyDescent="0.2">
      <c r="A550" s="1" t="s">
        <v>1032</v>
      </c>
    </row>
    <row r="552" spans="1:10" x14ac:dyDescent="0.2">
      <c r="A552" s="1" t="s">
        <v>488</v>
      </c>
      <c r="B552" s="1" t="s">
        <v>1028</v>
      </c>
      <c r="C552" s="1" t="s">
        <v>775</v>
      </c>
      <c r="D552" s="1" t="s">
        <v>1019</v>
      </c>
      <c r="E552" s="1" t="s">
        <v>1029</v>
      </c>
      <c r="F552" s="1" t="s">
        <v>775</v>
      </c>
      <c r="G552" s="1" t="s">
        <v>1019</v>
      </c>
      <c r="H552" s="1" t="s">
        <v>1030</v>
      </c>
      <c r="I552" s="1" t="s">
        <v>775</v>
      </c>
      <c r="J552" s="1" t="s">
        <v>1019</v>
      </c>
    </row>
    <row r="553" spans="1:10" x14ac:dyDescent="0.2">
      <c r="A553" s="1">
        <v>1</v>
      </c>
      <c r="B553" s="1">
        <v>50</v>
      </c>
      <c r="C553" s="1">
        <f>B553</f>
        <v>50</v>
      </c>
      <c r="D553" s="113">
        <f>C553*2</f>
        <v>100</v>
      </c>
      <c r="E553" s="1">
        <v>45</v>
      </c>
      <c r="F553" s="1">
        <f>E553</f>
        <v>45</v>
      </c>
      <c r="G553" s="113">
        <f>F553*2</f>
        <v>90</v>
      </c>
      <c r="H553" s="1">
        <v>55</v>
      </c>
      <c r="I553" s="1">
        <f>H553</f>
        <v>55</v>
      </c>
      <c r="J553" s="113">
        <f>I553*2</f>
        <v>110</v>
      </c>
    </row>
    <row r="554" spans="1:10" x14ac:dyDescent="0.2">
      <c r="A554" s="1">
        <v>2</v>
      </c>
      <c r="B554" s="1">
        <v>90</v>
      </c>
      <c r="C554" s="1">
        <f>B554-B553</f>
        <v>40</v>
      </c>
      <c r="D554" s="113">
        <f>C554*2</f>
        <v>80</v>
      </c>
      <c r="E554" s="1">
        <v>90</v>
      </c>
      <c r="F554" s="1">
        <f>E554-E553</f>
        <v>45</v>
      </c>
      <c r="G554" s="113">
        <f>F554*2</f>
        <v>90</v>
      </c>
      <c r="H554" s="1">
        <v>90</v>
      </c>
      <c r="I554" s="1">
        <f>H554-H553</f>
        <v>35</v>
      </c>
      <c r="J554" s="113">
        <f>I554*2</f>
        <v>70</v>
      </c>
    </row>
    <row r="555" spans="1:10" x14ac:dyDescent="0.2">
      <c r="A555" s="1">
        <v>3</v>
      </c>
      <c r="B555" s="1">
        <v>115</v>
      </c>
      <c r="C555" s="1">
        <f>B555-B554</f>
        <v>25</v>
      </c>
      <c r="D555" s="1">
        <f>C555*2</f>
        <v>50</v>
      </c>
      <c r="E555" s="1">
        <v>125</v>
      </c>
      <c r="F555" s="1">
        <f>E555-E554</f>
        <v>35</v>
      </c>
      <c r="G555" s="113">
        <f>F555*2</f>
        <v>70</v>
      </c>
      <c r="H555" s="1">
        <v>110</v>
      </c>
      <c r="I555" s="1">
        <f>H555-H554</f>
        <v>20</v>
      </c>
      <c r="J555" s="1">
        <f>I555*2</f>
        <v>40</v>
      </c>
    </row>
    <row r="556" spans="1:10" x14ac:dyDescent="0.2">
      <c r="A556" s="1">
        <v>4</v>
      </c>
      <c r="B556" s="1">
        <v>125</v>
      </c>
      <c r="C556" s="1">
        <f>B556-B555</f>
        <v>10</v>
      </c>
      <c r="D556" s="1">
        <f>C556*2</f>
        <v>20</v>
      </c>
      <c r="E556" s="1">
        <v>130</v>
      </c>
      <c r="F556" s="1">
        <f>E556-E555</f>
        <v>5</v>
      </c>
      <c r="G556" s="1">
        <f>F556*2</f>
        <v>10</v>
      </c>
      <c r="H556" s="1">
        <v>125</v>
      </c>
      <c r="I556" s="1">
        <f>H556-H555</f>
        <v>15</v>
      </c>
      <c r="J556" s="1">
        <f>I556*2</f>
        <v>30</v>
      </c>
    </row>
    <row r="558" spans="1:10" x14ac:dyDescent="0.2">
      <c r="A558" s="1" t="s">
        <v>1033</v>
      </c>
    </row>
    <row r="559" spans="1:10" x14ac:dyDescent="0.2">
      <c r="A559" s="1" t="s">
        <v>1034</v>
      </c>
      <c r="C559" s="1">
        <f>SUM(D553:D554,G553:G555,J553:J554)</f>
        <v>610</v>
      </c>
      <c r="D559" s="1" t="s">
        <v>1035</v>
      </c>
    </row>
    <row r="560" spans="1:10" x14ac:dyDescent="0.2">
      <c r="A560" s="1" t="s">
        <v>1036</v>
      </c>
      <c r="C560" s="1">
        <f>70*7</f>
        <v>490</v>
      </c>
      <c r="E560" s="1" t="s">
        <v>1037</v>
      </c>
    </row>
    <row r="561" spans="1:8" x14ac:dyDescent="0.2">
      <c r="A561" s="1" t="s">
        <v>1038</v>
      </c>
      <c r="C561" s="121">
        <f>C559-C560</f>
        <v>120</v>
      </c>
    </row>
    <row r="563" spans="1:8" x14ac:dyDescent="0.2">
      <c r="A563" s="1" t="s">
        <v>1039</v>
      </c>
    </row>
    <row r="565" spans="1:8" x14ac:dyDescent="0.2">
      <c r="A565" s="16" t="s">
        <v>1040</v>
      </c>
      <c r="B565" s="16"/>
      <c r="C565" s="16"/>
      <c r="D565" s="16"/>
      <c r="E565" s="16"/>
      <c r="F565" s="16"/>
      <c r="G565" s="16"/>
      <c r="H565" s="16"/>
    </row>
    <row r="566" spans="1:8" x14ac:dyDescent="0.2">
      <c r="A566" s="1" t="s">
        <v>1041</v>
      </c>
    </row>
    <row r="567" spans="1:8" x14ac:dyDescent="0.2">
      <c r="A567" s="1" t="s">
        <v>1042</v>
      </c>
    </row>
    <row r="569" spans="1:8" x14ac:dyDescent="0.2">
      <c r="A569" s="1" t="s">
        <v>906</v>
      </c>
      <c r="B569" s="1" t="s">
        <v>1011</v>
      </c>
      <c r="C569" s="1" t="s">
        <v>1010</v>
      </c>
    </row>
    <row r="570" spans="1:8" x14ac:dyDescent="0.2">
      <c r="A570" s="1">
        <v>1</v>
      </c>
      <c r="B570" s="1">
        <v>15</v>
      </c>
      <c r="C570" s="1">
        <v>10</v>
      </c>
    </row>
    <row r="571" spans="1:8" x14ac:dyDescent="0.2">
      <c r="A571" s="1">
        <v>2</v>
      </c>
      <c r="B571" s="1">
        <v>25</v>
      </c>
      <c r="C571" s="1">
        <v>19</v>
      </c>
    </row>
    <row r="572" spans="1:8" x14ac:dyDescent="0.2">
      <c r="A572" s="1">
        <v>3</v>
      </c>
      <c r="B572" s="1">
        <v>32</v>
      </c>
      <c r="C572" s="1">
        <v>26</v>
      </c>
    </row>
    <row r="573" spans="1:8" x14ac:dyDescent="0.2">
      <c r="A573" s="1">
        <v>4</v>
      </c>
      <c r="B573" s="1">
        <v>35</v>
      </c>
      <c r="C573" s="1">
        <v>30</v>
      </c>
    </row>
    <row r="575" spans="1:8" x14ac:dyDescent="0.2">
      <c r="A575" s="1" t="s">
        <v>1043</v>
      </c>
    </row>
    <row r="577" spans="1:7" x14ac:dyDescent="0.2">
      <c r="A577" s="1" t="s">
        <v>341</v>
      </c>
    </row>
    <row r="579" spans="1:7" x14ac:dyDescent="0.2">
      <c r="A579" s="1" t="s">
        <v>1044</v>
      </c>
    </row>
    <row r="581" spans="1:7" x14ac:dyDescent="0.2">
      <c r="A581" s="1" t="s">
        <v>906</v>
      </c>
      <c r="B581" s="1" t="s">
        <v>1011</v>
      </c>
      <c r="C581" s="1" t="s">
        <v>775</v>
      </c>
      <c r="D581" s="1" t="s">
        <v>1019</v>
      </c>
      <c r="E581" s="1" t="s">
        <v>1010</v>
      </c>
      <c r="F581" s="1" t="s">
        <v>775</v>
      </c>
      <c r="G581" s="1" t="s">
        <v>1019</v>
      </c>
    </row>
    <row r="582" spans="1:7" x14ac:dyDescent="0.2">
      <c r="A582" s="1">
        <v>1</v>
      </c>
      <c r="B582" s="1">
        <v>15</v>
      </c>
      <c r="C582" s="1">
        <f>B582</f>
        <v>15</v>
      </c>
      <c r="D582" s="113">
        <f>C582*2</f>
        <v>30</v>
      </c>
      <c r="E582" s="1">
        <v>10</v>
      </c>
      <c r="F582" s="1">
        <f>E582</f>
        <v>10</v>
      </c>
      <c r="G582" s="113">
        <f>F582*3</f>
        <v>30</v>
      </c>
    </row>
    <row r="583" spans="1:7" x14ac:dyDescent="0.2">
      <c r="A583" s="1">
        <v>2</v>
      </c>
      <c r="B583" s="1">
        <v>25</v>
      </c>
      <c r="C583" s="1">
        <f>B583-B582</f>
        <v>10</v>
      </c>
      <c r="D583" s="113">
        <f t="shared" ref="D583:D585" si="68">C583*2</f>
        <v>20</v>
      </c>
      <c r="E583" s="1">
        <v>19</v>
      </c>
      <c r="F583" s="1">
        <f>E583-E582</f>
        <v>9</v>
      </c>
      <c r="G583" s="113">
        <f t="shared" ref="G583:G585" si="69">F583*3</f>
        <v>27</v>
      </c>
    </row>
    <row r="584" spans="1:7" x14ac:dyDescent="0.2">
      <c r="A584" s="1">
        <v>3</v>
      </c>
      <c r="B584" s="1">
        <v>32</v>
      </c>
      <c r="C584" s="1">
        <f>B584-B583</f>
        <v>7</v>
      </c>
      <c r="D584" s="113">
        <f t="shared" si="68"/>
        <v>14</v>
      </c>
      <c r="E584" s="1">
        <v>26</v>
      </c>
      <c r="F584" s="1">
        <f>E584-E583</f>
        <v>7</v>
      </c>
      <c r="G584" s="113">
        <f t="shared" si="69"/>
        <v>21</v>
      </c>
    </row>
    <row r="585" spans="1:7" x14ac:dyDescent="0.2">
      <c r="A585" s="1">
        <v>4</v>
      </c>
      <c r="B585" s="1">
        <v>35</v>
      </c>
      <c r="C585" s="1">
        <f>B585-B584</f>
        <v>3</v>
      </c>
      <c r="D585" s="1">
        <f t="shared" si="68"/>
        <v>6</v>
      </c>
      <c r="E585" s="1">
        <v>30</v>
      </c>
      <c r="F585" s="1">
        <f>E585-E584</f>
        <v>4</v>
      </c>
      <c r="G585" s="1">
        <f t="shared" si="69"/>
        <v>12</v>
      </c>
    </row>
    <row r="587" spans="1:7" x14ac:dyDescent="0.2">
      <c r="A587" s="1" t="s">
        <v>1045</v>
      </c>
      <c r="E587" s="1">
        <f>D584</f>
        <v>14</v>
      </c>
    </row>
    <row r="588" spans="1:7" x14ac:dyDescent="0.2">
      <c r="A588" s="1" t="s">
        <v>1046</v>
      </c>
      <c r="E588" s="1">
        <v>6</v>
      </c>
    </row>
    <row r="589" spans="1:7" x14ac:dyDescent="0.2">
      <c r="A589" s="1" t="s">
        <v>1036</v>
      </c>
      <c r="E589" s="1">
        <f>E587*E588</f>
        <v>84</v>
      </c>
    </row>
    <row r="591" spans="1:7" x14ac:dyDescent="0.2">
      <c r="A591" s="1" t="s">
        <v>1047</v>
      </c>
      <c r="E591" s="1">
        <f>SUM(D582:D584,G582:G584)</f>
        <v>142</v>
      </c>
    </row>
    <row r="593" spans="1:7" x14ac:dyDescent="0.2">
      <c r="A593" s="1" t="s">
        <v>1048</v>
      </c>
      <c r="E593" s="1">
        <f>E591-E589</f>
        <v>58</v>
      </c>
      <c r="G593" s="1" t="s">
        <v>1049</v>
      </c>
    </row>
  </sheetData>
  <mergeCells count="75">
    <mergeCell ref="B43:D43"/>
    <mergeCell ref="E43:G43"/>
    <mergeCell ref="A42:H42"/>
    <mergeCell ref="E406:G406"/>
    <mergeCell ref="B425:D425"/>
    <mergeCell ref="E425:G425"/>
    <mergeCell ref="B298:C298"/>
    <mergeCell ref="D298:E298"/>
    <mergeCell ref="B323:C323"/>
    <mergeCell ref="D323:E323"/>
    <mergeCell ref="B351:C351"/>
    <mergeCell ref="D351:E351"/>
    <mergeCell ref="A301:A302"/>
    <mergeCell ref="B301:B302"/>
    <mergeCell ref="D301:D302"/>
    <mergeCell ref="D303:D304"/>
    <mergeCell ref="E427:E428"/>
    <mergeCell ref="F427:F428"/>
    <mergeCell ref="B429:B430"/>
    <mergeCell ref="C429:C430"/>
    <mergeCell ref="E429:E430"/>
    <mergeCell ref="F429:F430"/>
    <mergeCell ref="E408:E409"/>
    <mergeCell ref="F408:F409"/>
    <mergeCell ref="F410:F411"/>
    <mergeCell ref="E410:E411"/>
    <mergeCell ref="C410:C411"/>
    <mergeCell ref="A326:A327"/>
    <mergeCell ref="B326:B327"/>
    <mergeCell ref="D326:D327"/>
    <mergeCell ref="A328:A329"/>
    <mergeCell ref="B328:B329"/>
    <mergeCell ref="D328:D329"/>
    <mergeCell ref="A330:A331"/>
    <mergeCell ref="B330:B331"/>
    <mergeCell ref="D330:D331"/>
    <mergeCell ref="A354:A355"/>
    <mergeCell ref="B354:B355"/>
    <mergeCell ref="D354:D355"/>
    <mergeCell ref="A356:A357"/>
    <mergeCell ref="B356:B357"/>
    <mergeCell ref="D356:D357"/>
    <mergeCell ref="A358:A359"/>
    <mergeCell ref="B358:B359"/>
    <mergeCell ref="D358:D359"/>
    <mergeCell ref="A408:A409"/>
    <mergeCell ref="B408:B409"/>
    <mergeCell ref="C408:C409"/>
    <mergeCell ref="B406:D406"/>
    <mergeCell ref="A410:A411"/>
    <mergeCell ref="B410:B411"/>
    <mergeCell ref="A412:A413"/>
    <mergeCell ref="B412:B413"/>
    <mergeCell ref="C412:C413"/>
    <mergeCell ref="A427:A428"/>
    <mergeCell ref="B427:B428"/>
    <mergeCell ref="C427:C428"/>
    <mergeCell ref="A429:A430"/>
    <mergeCell ref="A446:A447"/>
    <mergeCell ref="B446:B447"/>
    <mergeCell ref="C446:C447"/>
    <mergeCell ref="E446:E447"/>
    <mergeCell ref="B444:D444"/>
    <mergeCell ref="E444:G444"/>
    <mergeCell ref="F446:F447"/>
    <mergeCell ref="A448:A449"/>
    <mergeCell ref="B448:B449"/>
    <mergeCell ref="C448:C449"/>
    <mergeCell ref="E448:E449"/>
    <mergeCell ref="F448:F449"/>
    <mergeCell ref="A450:A451"/>
    <mergeCell ref="B450:B451"/>
    <mergeCell ref="C450:C451"/>
    <mergeCell ref="E450:E451"/>
    <mergeCell ref="F450:F451"/>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כריכה</vt:lpstr>
      <vt:lpstr>1 - עקומת התמורה</vt:lpstr>
      <vt:lpstr>1ת - עקומת התמורה</vt:lpstr>
      <vt:lpstr>2 - בניית עקומת התמורה</vt:lpstr>
      <vt:lpstr>2ת - בניית עקומת תהמורה</vt:lpstr>
      <vt:lpstr>נספחים ותרגול ל-2</vt:lpstr>
      <vt:lpstr>נספחים ותרגול ל-2ב</vt:lpstr>
      <vt:lpstr>3 מסחר בינלאומי</vt:lpstr>
      <vt:lpstr>3ב ותרגול 3 הקצאה יעילה </vt:lpstr>
      <vt:lpstr>4 היצע וייצור</vt:lpstr>
      <vt:lpstr>4 ב ביקוש</vt:lpstr>
      <vt:lpstr>5 המשך ביקוש</vt:lpstr>
      <vt:lpstr>6 - שיווי משקל</vt:lpstr>
      <vt:lpstr>11 מס וסובסידיה</vt:lpstr>
      <vt:lpstr>12 מס וסובסידיה - המשך</vt:lpstr>
      <vt:lpstr>13 מס וסובסידיה אחרון</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Shay Tsaban</dc:creator>
  <cp:keywords/>
  <dc:description/>
  <cp:lastModifiedBy>Shay Tsaban</cp:lastModifiedBy>
  <cp:revision/>
  <cp:lastPrinted>2024-11-19T07:59:31Z</cp:lastPrinted>
  <dcterms:created xsi:type="dcterms:W3CDTF">2023-12-28T06:30:43Z</dcterms:created>
  <dcterms:modified xsi:type="dcterms:W3CDTF">2025-05-08T13:40:11Z</dcterms:modified>
  <cp:category/>
  <cp:contentStatus/>
</cp:coreProperties>
</file>